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DieseArbeitsmappe" defaultThemeVersion="124226"/>
  <bookViews>
    <workbookView xWindow="480" yWindow="105" windowWidth="15180" windowHeight="12660" tabRatio="536"/>
  </bookViews>
  <sheets>
    <sheet name="Product" sheetId="2" r:id="rId1"/>
    <sheet name="Formulation Pre-Products" sheetId="33" r:id="rId2"/>
    <sheet name="Ingoing Substances" sheetId="8" r:id="rId3"/>
    <sheet name="Ingoing substances_DID" sheetId="9" r:id="rId4"/>
    <sheet name="Results-1" sheetId="1" r:id="rId5"/>
    <sheet name="Results-2" sheetId="21" r:id="rId6"/>
    <sheet name="Packaging sizes 1-4" sheetId="28" r:id="rId7"/>
    <sheet name="Packaging sizes 5-8" sheetId="36" r:id="rId8"/>
    <sheet name="DID List" sheetId="6" r:id="rId9"/>
    <sheet name="Languages" sheetId="15" r:id="rId10"/>
    <sheet name="Auswahldaten" sheetId="4" r:id="rId11"/>
    <sheet name="Document" sheetId="25" r:id="rId12"/>
    <sheet name="Historie" sheetId="26" r:id="rId13"/>
  </sheets>
  <externalReferences>
    <externalReference r:id="rId14"/>
  </externalReferences>
  <definedNames>
    <definedName name="_xlnm._FilterDatabase" localSheetId="1" hidden="1">'Formulation Pre-Products'!$B$10:$B$63</definedName>
    <definedName name="_xlnm._FilterDatabase" localSheetId="2" hidden="1">'Ingoing Substances'!$B$10:$B$63</definedName>
    <definedName name="_xlnm._FilterDatabase" localSheetId="3" hidden="1">'Ingoing substances_DID'!$B$10:$B$63</definedName>
    <definedName name="_xlnm._FilterDatabase" localSheetId="0" hidden="1">Product!$B$11:$B$36</definedName>
    <definedName name="_xlnm._FilterDatabase" localSheetId="4" hidden="1">'Results-1'!$B$10:$B$65</definedName>
    <definedName name="_xlnm._FilterDatabase" localSheetId="5" hidden="1">'Results-2'!$B$8:$B$60</definedName>
    <definedName name="Abbauwerte">Auswahldaten!$A$46:$A$49</definedName>
    <definedName name="aNBO">Auswahldaten!$A$33:$A$37</definedName>
    <definedName name="anNBO">Auswahldaten!$A$40:$A$43</definedName>
    <definedName name="_xlnm.Print_Area" localSheetId="1">'Formulation Pre-Products'!$A$1:$H$67</definedName>
    <definedName name="_xlnm.Print_Area" localSheetId="12">Historie!$A$1:$N$14</definedName>
    <definedName name="_xlnm.Print_Area" localSheetId="2">'Ingoing Substances'!$A$1:$V$68</definedName>
    <definedName name="_xlnm.Print_Area" localSheetId="3">'Ingoing substances_DID'!$A$1:$R$69</definedName>
    <definedName name="_xlnm.Print_Area" localSheetId="6">'Packaging sizes 1-4'!$A$1:$N$53</definedName>
    <definedName name="_xlnm.Print_Area" localSheetId="7">'Packaging sizes 5-8'!$A$1:$N$53</definedName>
    <definedName name="_xlnm.Print_Area" localSheetId="0">Product!$A$1:$J$41</definedName>
    <definedName name="_xlnm.Print_Area" localSheetId="4">'Results-1'!$A$1:$L$68</definedName>
    <definedName name="_xlnm.Print_Area" localSheetId="5">'Results-2'!$A$1:$G$63</definedName>
    <definedName name="Ausnahme">Auswahldaten!$A$61:$A$62</definedName>
    <definedName name="Ausnahme_anNBO">Auswahldaten!$A$99:$A$102</definedName>
    <definedName name="Ausnahmen">Auswahldaten!$A$156:$A$158</definedName>
    <definedName name="AW">Auswahldaten!$A$46:$A$49</definedName>
    <definedName name="BCF">Auswahldaten!$A$52:$A$54</definedName>
    <definedName name="Beschichtung">Auswahldaten!$A$88:$A$92</definedName>
    <definedName name="Beschluss">Auswahldaten!$A$105:$A$108</definedName>
    <definedName name="DID">'DID List'!$A$7:$A$246</definedName>
    <definedName name="Einheit">Auswahldaten!$A$145:$A$153</definedName>
    <definedName name="Etikett">Auswahldaten!$A$71:$A$76</definedName>
    <definedName name="Flasche">Auswahldaten!$A$66:$A$68</definedName>
    <definedName name="Form_Substanz">Auswahldaten!$A$25:$A$29</definedName>
    <definedName name="Funktion">Auswahldaten!$A$16:$A$22</definedName>
    <definedName name="janein">Auswahldaten!$A$12:$A$13</definedName>
    <definedName name="Nachweis">Auswahldaten!$A$57:$A$58</definedName>
    <definedName name="Privat">Auswahldaten!$A$140:$A$142</definedName>
    <definedName name="Produkt">Auswahldaten!$A$113:$A$129</definedName>
    <definedName name="Produktart">Auswahldaten!$A$3:$A$5</definedName>
    <definedName name="Produktform">Auswahldaten!$A$8:$A$9</definedName>
    <definedName name="Pulver">Auswahldaten!$A$95:$A$96</definedName>
    <definedName name="Sprache">Languages!$A$3:$B$3</definedName>
    <definedName name="Verschluss">Auswahldaten!$A$79:$A$85</definedName>
    <definedName name="Vorproduktenummer">'[1]Formulation Pre-products'!$A$13:$A$34</definedName>
    <definedName name="VPName">'Formulation Pre-Products'!$B$12:$B$61</definedName>
  </definedNames>
  <calcPr calcId="125725"/>
</workbook>
</file>

<file path=xl/calcChain.xml><?xml version="1.0" encoding="utf-8"?>
<calcChain xmlns="http://schemas.openxmlformats.org/spreadsheetml/2006/main">
  <c r="I244" i="6"/>
  <c r="F244"/>
  <c r="I243"/>
  <c r="F243"/>
  <c r="I242"/>
  <c r="F242"/>
  <c r="F241"/>
  <c r="I241" s="1"/>
  <c r="I240"/>
  <c r="F240"/>
  <c r="F239"/>
  <c r="I239" s="1"/>
  <c r="I238"/>
  <c r="F238"/>
  <c r="F237"/>
  <c r="F236"/>
  <c r="F235"/>
  <c r="F234"/>
  <c r="F233"/>
  <c r="I232"/>
  <c r="F232"/>
  <c r="I231"/>
  <c r="F231"/>
  <c r="I230"/>
  <c r="F230"/>
  <c r="F229"/>
  <c r="I229" s="1"/>
  <c r="I228"/>
  <c r="F228"/>
  <c r="F227"/>
  <c r="I227" s="1"/>
  <c r="I226"/>
  <c r="F226"/>
  <c r="F225"/>
  <c r="I225" s="1"/>
  <c r="I224"/>
  <c r="F224"/>
  <c r="I223"/>
  <c r="F223"/>
  <c r="I222"/>
  <c r="F222"/>
  <c r="I221"/>
  <c r="F221"/>
  <c r="I220"/>
  <c r="F220"/>
  <c r="F219"/>
  <c r="I219" s="1"/>
  <c r="I218"/>
  <c r="F218"/>
  <c r="F217"/>
  <c r="I217" s="1"/>
  <c r="I216"/>
  <c r="F216"/>
  <c r="I215"/>
  <c r="F215"/>
  <c r="I214"/>
  <c r="F214"/>
  <c r="F213"/>
  <c r="I213" s="1"/>
  <c r="I212"/>
  <c r="F212"/>
  <c r="F211"/>
  <c r="I211" s="1"/>
  <c r="I210"/>
  <c r="F210"/>
  <c r="F209"/>
  <c r="I209" s="1"/>
  <c r="I208"/>
  <c r="F208"/>
  <c r="I207"/>
  <c r="F207"/>
  <c r="I206"/>
  <c r="F206"/>
  <c r="F205"/>
  <c r="I205" s="1"/>
  <c r="I204"/>
  <c r="F204"/>
  <c r="I203"/>
  <c r="F203"/>
  <c r="I202"/>
  <c r="F202"/>
  <c r="F201"/>
  <c r="I201" s="1"/>
  <c r="I200"/>
  <c r="F200"/>
  <c r="I199"/>
  <c r="F199"/>
  <c r="I198"/>
  <c r="F198"/>
  <c r="F197"/>
  <c r="I197" s="1"/>
  <c r="I196"/>
  <c r="F196"/>
  <c r="F195"/>
  <c r="I195" s="1"/>
  <c r="I194"/>
  <c r="F194"/>
  <c r="F192"/>
  <c r="I192" s="1"/>
  <c r="I191"/>
  <c r="F191"/>
  <c r="F190"/>
  <c r="I190" s="1"/>
  <c r="I189"/>
  <c r="F189"/>
  <c r="F188"/>
  <c r="I188" s="1"/>
  <c r="I186"/>
  <c r="F186"/>
  <c r="F185"/>
  <c r="I185" s="1"/>
  <c r="I184"/>
  <c r="F184"/>
  <c r="F183"/>
  <c r="I183" s="1"/>
  <c r="I182"/>
  <c r="F182"/>
  <c r="I181"/>
  <c r="F181"/>
  <c r="I180"/>
  <c r="F180"/>
  <c r="F178"/>
  <c r="I177"/>
  <c r="F177"/>
  <c r="I176"/>
  <c r="F176"/>
  <c r="F175"/>
  <c r="I175" s="1"/>
  <c r="I174"/>
  <c r="F174"/>
  <c r="F173"/>
  <c r="I173" s="1"/>
  <c r="I172"/>
  <c r="F172"/>
  <c r="F171"/>
  <c r="I171" s="1"/>
  <c r="I170"/>
  <c r="F170"/>
  <c r="I169"/>
  <c r="F169"/>
  <c r="I168"/>
  <c r="F168"/>
  <c r="F167"/>
  <c r="I167" s="1"/>
  <c r="I166"/>
  <c r="F166"/>
  <c r="I164"/>
  <c r="F164"/>
  <c r="I163"/>
  <c r="F163"/>
  <c r="F162"/>
  <c r="I162" s="1"/>
  <c r="I161"/>
  <c r="F161"/>
  <c r="F159"/>
  <c r="I159" s="1"/>
  <c r="I156"/>
  <c r="F156"/>
  <c r="F155"/>
  <c r="I155" s="1"/>
  <c r="I154"/>
  <c r="F154"/>
  <c r="I153"/>
  <c r="F153"/>
  <c r="I152"/>
  <c r="F152"/>
  <c r="F151"/>
  <c r="I150"/>
  <c r="F150"/>
  <c r="I149"/>
  <c r="F149"/>
  <c r="I148"/>
  <c r="F148"/>
  <c r="F147"/>
  <c r="I147" s="1"/>
  <c r="I146"/>
  <c r="F146"/>
  <c r="F145"/>
  <c r="I145" s="1"/>
  <c r="I144"/>
  <c r="F144"/>
  <c r="I142"/>
  <c r="F142"/>
  <c r="I141"/>
  <c r="F141"/>
  <c r="F140"/>
  <c r="I140" s="1"/>
  <c r="I137"/>
  <c r="F137"/>
  <c r="I136"/>
  <c r="F136"/>
  <c r="I135"/>
  <c r="F135"/>
  <c r="I134"/>
  <c r="F134"/>
  <c r="I133"/>
  <c r="F133"/>
  <c r="I132"/>
  <c r="F132"/>
  <c r="I131"/>
  <c r="F131"/>
  <c r="I130"/>
  <c r="F130"/>
  <c r="I129"/>
  <c r="F129"/>
  <c r="I128"/>
  <c r="F128"/>
  <c r="F127"/>
  <c r="I126"/>
  <c r="F126"/>
  <c r="F124"/>
  <c r="I123"/>
  <c r="F123"/>
  <c r="F122"/>
  <c r="I122" s="1"/>
  <c r="I121"/>
  <c r="F121"/>
  <c r="I120"/>
  <c r="F120"/>
  <c r="I119"/>
  <c r="F119"/>
  <c r="I118"/>
  <c r="F118"/>
  <c r="I117"/>
  <c r="F117"/>
  <c r="F116"/>
  <c r="I116" s="1"/>
  <c r="I115"/>
  <c r="F115"/>
  <c r="I114"/>
  <c r="F114"/>
  <c r="I113"/>
  <c r="F113"/>
  <c r="I112"/>
  <c r="F112"/>
  <c r="I111"/>
  <c r="F111"/>
  <c r="F110"/>
  <c r="I110" s="1"/>
  <c r="I108"/>
  <c r="F108"/>
  <c r="F107"/>
  <c r="I107" s="1"/>
  <c r="I105"/>
  <c r="F105"/>
  <c r="I104"/>
  <c r="I103"/>
  <c r="F103"/>
  <c r="I102"/>
  <c r="F102"/>
  <c r="I101"/>
  <c r="F101"/>
  <c r="D100"/>
  <c r="F100" s="1"/>
  <c r="I100" s="1"/>
  <c r="I99"/>
  <c r="F99"/>
  <c r="I98"/>
  <c r="F98"/>
  <c r="I97"/>
  <c r="F97"/>
  <c r="F96"/>
  <c r="I96" s="1"/>
  <c r="I95"/>
  <c r="F95"/>
  <c r="I94"/>
  <c r="F94"/>
  <c r="I93"/>
  <c r="I92"/>
  <c r="F92"/>
  <c r="I91"/>
  <c r="F91"/>
  <c r="I90"/>
  <c r="F90"/>
  <c r="I89"/>
  <c r="F89"/>
  <c r="I88"/>
  <c r="F88" s="1"/>
  <c r="I87"/>
  <c r="F87"/>
  <c r="I86"/>
  <c r="F86"/>
  <c r="I85"/>
  <c r="F85"/>
  <c r="I84"/>
  <c r="F84"/>
  <c r="I83"/>
  <c r="F83"/>
  <c r="I82"/>
  <c r="F82"/>
  <c r="I81"/>
  <c r="F81"/>
  <c r="I80"/>
  <c r="F80"/>
  <c r="I79"/>
  <c r="F79"/>
  <c r="I78"/>
  <c r="F78"/>
  <c r="I77"/>
  <c r="F77"/>
  <c r="I76"/>
  <c r="F76"/>
  <c r="F75"/>
  <c r="F74"/>
  <c r="I73"/>
  <c r="F73"/>
  <c r="I72"/>
  <c r="F72"/>
  <c r="I71"/>
  <c r="F71"/>
  <c r="I70"/>
  <c r="F70"/>
  <c r="I69"/>
  <c r="F69"/>
  <c r="I68"/>
  <c r="F68"/>
  <c r="I67"/>
  <c r="F67"/>
  <c r="F66"/>
  <c r="I66" s="1"/>
  <c r="I65"/>
  <c r="F65"/>
  <c r="F64"/>
  <c r="I64" s="1"/>
  <c r="I63"/>
  <c r="F63"/>
  <c r="I62"/>
  <c r="F62"/>
  <c r="D62"/>
  <c r="F61"/>
  <c r="I61" s="1"/>
  <c r="I60"/>
  <c r="F60"/>
  <c r="F59"/>
  <c r="F58"/>
  <c r="I58" s="1"/>
  <c r="I57"/>
  <c r="F57"/>
  <c r="I56"/>
  <c r="F56"/>
  <c r="I55"/>
  <c r="F55"/>
  <c r="I54"/>
  <c r="F54"/>
  <c r="I53"/>
  <c r="F53" s="1"/>
  <c r="I52"/>
  <c r="F52"/>
  <c r="I51"/>
  <c r="F51"/>
  <c r="I50"/>
  <c r="F50"/>
  <c r="F49"/>
  <c r="F48"/>
  <c r="I48" s="1"/>
  <c r="I47"/>
  <c r="F47"/>
  <c r="I46"/>
  <c r="F46"/>
  <c r="I45"/>
  <c r="F45"/>
  <c r="I44"/>
  <c r="F44"/>
  <c r="I43"/>
  <c r="F43"/>
  <c r="I42"/>
  <c r="F42"/>
  <c r="F41"/>
  <c r="I40"/>
  <c r="F40"/>
  <c r="I39"/>
  <c r="F39"/>
  <c r="I38"/>
  <c r="F38"/>
  <c r="I37"/>
  <c r="F37"/>
  <c r="I36"/>
  <c r="F36"/>
  <c r="I35"/>
  <c r="F35"/>
  <c r="I34"/>
  <c r="F34"/>
  <c r="F33"/>
  <c r="I33" s="1"/>
  <c r="I32"/>
  <c r="F32"/>
  <c r="F31"/>
  <c r="I31" s="1"/>
  <c r="I30"/>
  <c r="F30"/>
  <c r="I29"/>
  <c r="F29"/>
  <c r="I28"/>
  <c r="F28"/>
  <c r="F27"/>
  <c r="I27" s="1"/>
  <c r="I26"/>
  <c r="F26"/>
  <c r="F24"/>
  <c r="I24" s="1"/>
  <c r="I23"/>
  <c r="F23"/>
  <c r="F22"/>
  <c r="I22" s="1"/>
  <c r="I21"/>
  <c r="F21"/>
  <c r="F20"/>
  <c r="I20" s="1"/>
  <c r="I19"/>
  <c r="F19"/>
  <c r="F18"/>
  <c r="I18" s="1"/>
  <c r="I17"/>
  <c r="F17"/>
  <c r="I16"/>
  <c r="F16"/>
  <c r="I15"/>
  <c r="F15"/>
  <c r="I14"/>
  <c r="F14"/>
  <c r="I13"/>
  <c r="F13"/>
  <c r="I12"/>
  <c r="F12"/>
  <c r="I11"/>
  <c r="F11"/>
  <c r="I10"/>
  <c r="F10"/>
  <c r="I9"/>
  <c r="F9"/>
  <c r="I8"/>
  <c r="F8"/>
  <c r="I2" i="2"/>
  <c r="F2" i="21" l="1"/>
  <c r="L2" i="8" l="1"/>
  <c r="K2" i="28"/>
  <c r="J2" i="9"/>
  <c r="K2" i="36"/>
  <c r="H2" i="1"/>
  <c r="H2" i="33"/>
  <c r="D14" i="9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13"/>
  <c r="E1" i="21" l="1"/>
  <c r="E41" i="36" l="1"/>
  <c r="E40"/>
  <c r="E39"/>
  <c r="E38"/>
  <c r="E37"/>
  <c r="L41"/>
  <c r="L40"/>
  <c r="L39"/>
  <c r="L38"/>
  <c r="L37"/>
  <c r="L20"/>
  <c r="L19"/>
  <c r="L18"/>
  <c r="L17"/>
  <c r="L16"/>
  <c r="L20" i="28"/>
  <c r="L19"/>
  <c r="L18"/>
  <c r="L17"/>
  <c r="L16"/>
  <c r="L41"/>
  <c r="L40"/>
  <c r="L39"/>
  <c r="L38"/>
  <c r="L37"/>
  <c r="E41"/>
  <c r="E40"/>
  <c r="E39"/>
  <c r="E38"/>
  <c r="E37"/>
  <c r="B12" i="33" l="1"/>
  <c r="B12" i="1" s="1"/>
  <c r="B12" i="8" l="1"/>
  <c r="B12" i="9"/>
  <c r="B67" i="1"/>
  <c r="B61" i="9"/>
  <c r="D13" i="8" l="1"/>
  <c r="D14"/>
  <c r="J31" i="36" l="1"/>
  <c r="J10"/>
  <c r="C31"/>
  <c r="C10"/>
  <c r="J44"/>
  <c r="C44"/>
  <c r="M41"/>
  <c r="F41"/>
  <c r="M40"/>
  <c r="F40"/>
  <c r="M39"/>
  <c r="F39"/>
  <c r="M38"/>
  <c r="F38"/>
  <c r="M37"/>
  <c r="F37"/>
  <c r="F36"/>
  <c r="E36"/>
  <c r="M31"/>
  <c r="L31"/>
  <c r="K31"/>
  <c r="F31"/>
  <c r="E31"/>
  <c r="D31"/>
  <c r="A29"/>
  <c r="H50" s="1"/>
  <c r="A28"/>
  <c r="A49" s="1"/>
  <c r="A27"/>
  <c r="H48" s="1"/>
  <c r="A26"/>
  <c r="H47" s="1"/>
  <c r="A25"/>
  <c r="H46" s="1"/>
  <c r="J23"/>
  <c r="E23"/>
  <c r="L23" s="1"/>
  <c r="L44" s="1"/>
  <c r="C23"/>
  <c r="A23"/>
  <c r="H23" s="1"/>
  <c r="E22"/>
  <c r="E43" s="1"/>
  <c r="E21"/>
  <c r="L21" s="1"/>
  <c r="L42" s="1"/>
  <c r="D21"/>
  <c r="K21" s="1"/>
  <c r="K42" s="1"/>
  <c r="M20"/>
  <c r="F20"/>
  <c r="E20"/>
  <c r="M19"/>
  <c r="F19"/>
  <c r="E19"/>
  <c r="M18"/>
  <c r="F18"/>
  <c r="E18"/>
  <c r="M17"/>
  <c r="F17"/>
  <c r="E17"/>
  <c r="M16"/>
  <c r="E16"/>
  <c r="F16" s="1"/>
  <c r="M15"/>
  <c r="M36" s="1"/>
  <c r="L15"/>
  <c r="L36" s="1"/>
  <c r="D15"/>
  <c r="D36" s="1"/>
  <c r="C15"/>
  <c r="C36" s="1"/>
  <c r="B15"/>
  <c r="I15" s="1"/>
  <c r="I36" s="1"/>
  <c r="A15"/>
  <c r="A36" s="1"/>
  <c r="A13"/>
  <c r="A34" s="1"/>
  <c r="A12"/>
  <c r="H12" s="1"/>
  <c r="H33" s="1"/>
  <c r="A11"/>
  <c r="A32" s="1"/>
  <c r="M10"/>
  <c r="L10"/>
  <c r="K10"/>
  <c r="F10"/>
  <c r="E10"/>
  <c r="D10"/>
  <c r="H7"/>
  <c r="C7"/>
  <c r="A7"/>
  <c r="C6"/>
  <c r="C5"/>
  <c r="L4"/>
  <c r="C4"/>
  <c r="L3"/>
  <c r="C3"/>
  <c r="J1"/>
  <c r="A75" i="4"/>
  <c r="A74"/>
  <c r="A29" i="28"/>
  <c r="H50" s="1"/>
  <c r="A28"/>
  <c r="H49" s="1"/>
  <c r="A27"/>
  <c r="H48" s="1"/>
  <c r="A26"/>
  <c r="H47" s="1"/>
  <c r="A25"/>
  <c r="A46" s="1"/>
  <c r="A23"/>
  <c r="C31"/>
  <c r="D31"/>
  <c r="E31"/>
  <c r="F31"/>
  <c r="J31"/>
  <c r="K31"/>
  <c r="L31"/>
  <c r="M31"/>
  <c r="J1" i="9"/>
  <c r="F21" i="36" l="1"/>
  <c r="F42"/>
  <c r="M42"/>
  <c r="M21"/>
  <c r="H13"/>
  <c r="H34" s="1"/>
  <c r="D42"/>
  <c r="H49"/>
  <c r="A47"/>
  <c r="H26"/>
  <c r="H25" i="28"/>
  <c r="A50"/>
  <c r="E42" i="36"/>
  <c r="H29" i="28"/>
  <c r="H11" i="36"/>
  <c r="H32" s="1"/>
  <c r="H28"/>
  <c r="E44"/>
  <c r="H15"/>
  <c r="H36" s="1"/>
  <c r="H27"/>
  <c r="H29"/>
  <c r="B36"/>
  <c r="J15"/>
  <c r="J36" s="1"/>
  <c r="L22"/>
  <c r="L43" s="1"/>
  <c r="A44"/>
  <c r="H44"/>
  <c r="A46"/>
  <c r="A48"/>
  <c r="A50"/>
  <c r="A33"/>
  <c r="H25"/>
  <c r="K15"/>
  <c r="K36" s="1"/>
  <c r="H46" i="28"/>
  <c r="H28"/>
  <c r="A49"/>
  <c r="H27"/>
  <c r="A48"/>
  <c r="H26"/>
  <c r="A47"/>
  <c r="L4" i="26"/>
  <c r="L3"/>
  <c r="K1"/>
  <c r="A40" i="2" l="1"/>
  <c r="A39"/>
  <c r="F5"/>
  <c r="A12" i="28" l="1"/>
  <c r="A33" s="1"/>
  <c r="A158" i="4"/>
  <c r="A157"/>
  <c r="A156"/>
  <c r="E25" i="2"/>
  <c r="A36"/>
  <c r="D36"/>
  <c r="A128" i="4"/>
  <c r="A126"/>
  <c r="C44" i="28"/>
  <c r="J44"/>
  <c r="J23"/>
  <c r="C23"/>
  <c r="H23"/>
  <c r="J1"/>
  <c r="L4"/>
  <c r="L3"/>
  <c r="A7"/>
  <c r="E17"/>
  <c r="E18"/>
  <c r="E19"/>
  <c r="E20"/>
  <c r="E16"/>
  <c r="H7"/>
  <c r="C7"/>
  <c r="C6"/>
  <c r="C5"/>
  <c r="C4"/>
  <c r="C3"/>
  <c r="H44" l="1"/>
  <c r="A44"/>
  <c r="H12"/>
  <c r="H33" s="1"/>
  <c r="E23"/>
  <c r="E22"/>
  <c r="E21"/>
  <c r="B42" i="2"/>
  <c r="A123" i="4"/>
  <c r="G4" i="21" l="1"/>
  <c r="G3"/>
  <c r="C6"/>
  <c r="K15" i="1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T61" i="8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R14"/>
  <c r="S14"/>
  <c r="R15"/>
  <c r="S15"/>
  <c r="R16"/>
  <c r="S16"/>
  <c r="R17"/>
  <c r="S17"/>
  <c r="R18"/>
  <c r="S18"/>
  <c r="R19"/>
  <c r="S19"/>
  <c r="R20"/>
  <c r="S20"/>
  <c r="R21"/>
  <c r="S21"/>
  <c r="R22"/>
  <c r="S22"/>
  <c r="R23"/>
  <c r="S23"/>
  <c r="R24"/>
  <c r="S24"/>
  <c r="R25"/>
  <c r="S25"/>
  <c r="R26"/>
  <c r="S26"/>
  <c r="R27"/>
  <c r="S27"/>
  <c r="R28"/>
  <c r="S28"/>
  <c r="R29"/>
  <c r="S29"/>
  <c r="R30"/>
  <c r="S30"/>
  <c r="R31"/>
  <c r="S31"/>
  <c r="R32"/>
  <c r="S32"/>
  <c r="R33"/>
  <c r="S33"/>
  <c r="R34"/>
  <c r="S34"/>
  <c r="R35"/>
  <c r="S35"/>
  <c r="R36"/>
  <c r="S36"/>
  <c r="R37"/>
  <c r="S37"/>
  <c r="R38"/>
  <c r="S38"/>
  <c r="R39"/>
  <c r="S39"/>
  <c r="R40"/>
  <c r="S40"/>
  <c r="R41"/>
  <c r="S41"/>
  <c r="R42"/>
  <c r="S42"/>
  <c r="R43"/>
  <c r="S43"/>
  <c r="R44"/>
  <c r="S44"/>
  <c r="R45"/>
  <c r="S45"/>
  <c r="R46"/>
  <c r="S46"/>
  <c r="R47"/>
  <c r="S47"/>
  <c r="R48"/>
  <c r="S48"/>
  <c r="R49"/>
  <c r="S49"/>
  <c r="R50"/>
  <c r="S50"/>
  <c r="R51"/>
  <c r="S51"/>
  <c r="R52"/>
  <c r="S52"/>
  <c r="R53"/>
  <c r="S53"/>
  <c r="R54"/>
  <c r="S54"/>
  <c r="R55"/>
  <c r="S55"/>
  <c r="R56"/>
  <c r="S56"/>
  <c r="R57"/>
  <c r="S57"/>
  <c r="R58"/>
  <c r="S58"/>
  <c r="R59"/>
  <c r="S59"/>
  <c r="R60"/>
  <c r="S60"/>
  <c r="R61"/>
  <c r="S61"/>
  <c r="S13"/>
  <c r="R13"/>
  <c r="C38" i="2"/>
  <c r="Q14" i="8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13"/>
  <c r="T13" l="1"/>
  <c r="A38" i="2"/>
  <c r="C8" i="1"/>
  <c r="C7"/>
  <c r="C5"/>
  <c r="C6"/>
  <c r="C4"/>
  <c r="C7" i="9"/>
  <c r="C6"/>
  <c r="C5"/>
  <c r="C4"/>
  <c r="C3"/>
  <c r="A23" i="2"/>
  <c r="I4" i="1"/>
  <c r="I3"/>
  <c r="I5" i="9"/>
  <c r="I4"/>
  <c r="G1" i="1"/>
  <c r="K1" i="8"/>
  <c r="M4" l="1"/>
  <c r="M3"/>
  <c r="C8"/>
  <c r="C7"/>
  <c r="C6"/>
  <c r="C5"/>
  <c r="C4"/>
  <c r="C8" i="33"/>
  <c r="G1"/>
  <c r="C7"/>
  <c r="C6"/>
  <c r="C5"/>
  <c r="A121" i="4"/>
  <c r="C4" i="33"/>
  <c r="H4"/>
  <c r="H3"/>
  <c r="B67"/>
  <c r="B65"/>
  <c r="B65" i="8" s="1"/>
  <c r="E63" i="33"/>
  <c r="G63" i="9" s="1"/>
  <c r="B62" i="33"/>
  <c r="B60" i="21" s="1"/>
  <c r="G11" i="33"/>
  <c r="F11"/>
  <c r="E11"/>
  <c r="I11" i="8" s="1"/>
  <c r="C9" i="21" s="1"/>
  <c r="D11" i="33"/>
  <c r="A11"/>
  <c r="H10"/>
  <c r="J10" i="8" s="1"/>
  <c r="G10" i="33"/>
  <c r="F10"/>
  <c r="E10"/>
  <c r="I10" i="8" s="1"/>
  <c r="C8" i="21" s="1"/>
  <c r="D10" i="33"/>
  <c r="H10" i="8" s="1"/>
  <c r="C10" i="33"/>
  <c r="B10"/>
  <c r="A10"/>
  <c r="A10" i="8" s="1"/>
  <c r="A153" i="4"/>
  <c r="A152"/>
  <c r="A151"/>
  <c r="A150"/>
  <c r="A149"/>
  <c r="A148"/>
  <c r="A147"/>
  <c r="A146"/>
  <c r="A145"/>
  <c r="A37" i="2"/>
  <c r="A35"/>
  <c r="A34"/>
  <c r="A33"/>
  <c r="A32"/>
  <c r="A31"/>
  <c r="A30"/>
  <c r="A6"/>
  <c r="A29"/>
  <c r="A142" i="4"/>
  <c r="A141"/>
  <c r="A140"/>
  <c r="A28" i="2"/>
  <c r="A27"/>
  <c r="A25"/>
  <c r="A52" i="36" l="1"/>
  <c r="A52" i="28"/>
  <c r="B63" i="21"/>
  <c r="B62" i="8"/>
  <c r="B62" i="9"/>
  <c r="B62" i="1"/>
  <c r="A11" i="8"/>
  <c r="G11"/>
  <c r="B68"/>
  <c r="B68" i="9"/>
  <c r="A6" i="33"/>
  <c r="A6" i="1"/>
  <c r="A6" i="8"/>
  <c r="A24" i="2"/>
  <c r="A22"/>
  <c r="A7"/>
  <c r="A8" s="1"/>
  <c r="A5"/>
  <c r="A4"/>
  <c r="H5"/>
  <c r="H4"/>
  <c r="K3" i="36" s="1"/>
  <c r="B1" i="2"/>
  <c r="G1"/>
  <c r="H1" i="36" s="1"/>
  <c r="A26" i="2"/>
  <c r="A137" i="4"/>
  <c r="A136"/>
  <c r="A135"/>
  <c r="A134"/>
  <c r="A133"/>
  <c r="A132"/>
  <c r="A131"/>
  <c r="A130"/>
  <c r="A129"/>
  <c r="A127"/>
  <c r="A125"/>
  <c r="A124"/>
  <c r="A122"/>
  <c r="A120"/>
  <c r="A119"/>
  <c r="A118"/>
  <c r="A117"/>
  <c r="A116"/>
  <c r="A115"/>
  <c r="A114"/>
  <c r="A113"/>
  <c r="A110"/>
  <c r="A109"/>
  <c r="A108"/>
  <c r="A107"/>
  <c r="A106"/>
  <c r="A105"/>
  <c r="K4" i="36" l="1"/>
  <c r="H4" i="1"/>
  <c r="M22" i="36"/>
  <c r="M23" s="1"/>
  <c r="F43"/>
  <c r="F44" s="1"/>
  <c r="F22"/>
  <c r="F23" s="1"/>
  <c r="M43"/>
  <c r="M44" s="1"/>
  <c r="A3"/>
  <c r="A6"/>
  <c r="A5"/>
  <c r="A4"/>
  <c r="M43" i="28"/>
  <c r="M22"/>
  <c r="F22"/>
  <c r="F43"/>
  <c r="K3" i="26"/>
  <c r="K4"/>
  <c r="C1" i="21"/>
  <c r="C39" i="2"/>
  <c r="C40" s="1"/>
  <c r="H1" i="28"/>
  <c r="A3"/>
  <c r="A4"/>
  <c r="A6"/>
  <c r="F3" i="21"/>
  <c r="K3" i="28"/>
  <c r="F4" i="21"/>
  <c r="K4" i="28"/>
  <c r="A6" i="21"/>
  <c r="A5" i="28"/>
  <c r="A9" i="2"/>
  <c r="A10" s="1"/>
  <c r="A11" s="1"/>
  <c r="A12" s="1"/>
  <c r="A13" s="1"/>
  <c r="A14" s="1"/>
  <c r="A15" s="1"/>
  <c r="A16" s="1"/>
  <c r="A17" s="1"/>
  <c r="A18" s="1"/>
  <c r="A19" s="1"/>
  <c r="A20" s="1"/>
  <c r="I64" i="1"/>
  <c r="K64"/>
  <c r="E64"/>
  <c r="J64"/>
  <c r="H64"/>
  <c r="A8"/>
  <c r="A7" i="9"/>
  <c r="A6"/>
  <c r="A7" i="1"/>
  <c r="A4"/>
  <c r="A5"/>
  <c r="G3" i="33"/>
  <c r="H3" i="1"/>
  <c r="H4" i="9"/>
  <c r="L3" i="8"/>
  <c r="G4" i="33"/>
  <c r="H5" i="9"/>
  <c r="L4" i="8"/>
  <c r="A7" i="33"/>
  <c r="A7" i="8"/>
  <c r="E1" i="33"/>
  <c r="D1" i="1"/>
  <c r="I1" i="8"/>
  <c r="A4" i="33"/>
  <c r="A4" i="8"/>
  <c r="A5" i="33"/>
  <c r="A5" i="8"/>
  <c r="A8" i="33"/>
  <c r="A8" i="8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H67" i="33"/>
  <c r="G67"/>
  <c r="F67"/>
  <c r="E67"/>
  <c r="D67"/>
  <c r="C67"/>
  <c r="H65"/>
  <c r="G65"/>
  <c r="F65"/>
  <c r="E65"/>
  <c r="D65"/>
  <c r="C65"/>
  <c r="E62"/>
  <c r="M16" i="9" l="1"/>
  <c r="N16"/>
  <c r="O16"/>
  <c r="P16"/>
  <c r="G16" i="1" s="1"/>
  <c r="M17" i="9"/>
  <c r="N17"/>
  <c r="O17"/>
  <c r="P17"/>
  <c r="G17" i="1" s="1"/>
  <c r="M18" i="9"/>
  <c r="N18"/>
  <c r="O18"/>
  <c r="P18"/>
  <c r="G18" i="1" s="1"/>
  <c r="M19" i="9"/>
  <c r="N19"/>
  <c r="O19"/>
  <c r="P19"/>
  <c r="G19" i="1" s="1"/>
  <c r="M20" i="9"/>
  <c r="N20"/>
  <c r="O20"/>
  <c r="P20"/>
  <c r="G20" i="1" s="1"/>
  <c r="M21" i="9"/>
  <c r="N21"/>
  <c r="O21"/>
  <c r="P21"/>
  <c r="G21" i="1" s="1"/>
  <c r="M22" i="9"/>
  <c r="N22"/>
  <c r="O22"/>
  <c r="P22"/>
  <c r="G22" i="1" s="1"/>
  <c r="M23" i="9"/>
  <c r="N23"/>
  <c r="O23"/>
  <c r="P23"/>
  <c r="G23" i="1" s="1"/>
  <c r="M24" i="9"/>
  <c r="N24"/>
  <c r="O24"/>
  <c r="P24"/>
  <c r="G24" i="1" s="1"/>
  <c r="M25" i="9"/>
  <c r="N25"/>
  <c r="O25"/>
  <c r="P25"/>
  <c r="G25" i="1" s="1"/>
  <c r="M26" i="9"/>
  <c r="N26"/>
  <c r="O26"/>
  <c r="P26"/>
  <c r="G26" i="1" s="1"/>
  <c r="M27" i="9"/>
  <c r="N27"/>
  <c r="O27"/>
  <c r="P27"/>
  <c r="G27" i="1" s="1"/>
  <c r="M28" i="9"/>
  <c r="N28"/>
  <c r="O28"/>
  <c r="P28"/>
  <c r="G28" i="1" s="1"/>
  <c r="M29" i="9"/>
  <c r="N29"/>
  <c r="O29"/>
  <c r="P29"/>
  <c r="G29" i="1" s="1"/>
  <c r="M30" i="9"/>
  <c r="N30"/>
  <c r="O30"/>
  <c r="P30"/>
  <c r="G30" i="1" s="1"/>
  <c r="M31" i="9"/>
  <c r="N31"/>
  <c r="O31"/>
  <c r="P31"/>
  <c r="G31" i="1" s="1"/>
  <c r="M32" i="9"/>
  <c r="N32"/>
  <c r="O32"/>
  <c r="P32"/>
  <c r="G32" i="1" s="1"/>
  <c r="M33" i="9"/>
  <c r="N33"/>
  <c r="O33"/>
  <c r="P33"/>
  <c r="G33" i="1" s="1"/>
  <c r="M34" i="9"/>
  <c r="N34"/>
  <c r="O34"/>
  <c r="P34"/>
  <c r="G34" i="1" s="1"/>
  <c r="M35" i="9"/>
  <c r="N35"/>
  <c r="O35"/>
  <c r="P35"/>
  <c r="G35" i="1" s="1"/>
  <c r="M36" i="9"/>
  <c r="N36"/>
  <c r="O36"/>
  <c r="P36"/>
  <c r="G36" i="1" s="1"/>
  <c r="M37" i="9"/>
  <c r="N37"/>
  <c r="O37"/>
  <c r="P37"/>
  <c r="G37" i="1" s="1"/>
  <c r="M38" i="9"/>
  <c r="N38"/>
  <c r="O38"/>
  <c r="P38"/>
  <c r="G38" i="1" s="1"/>
  <c r="M39" i="9"/>
  <c r="N39"/>
  <c r="O39"/>
  <c r="P39"/>
  <c r="G39" i="1" s="1"/>
  <c r="M40" i="9"/>
  <c r="N40"/>
  <c r="O40"/>
  <c r="P40"/>
  <c r="G40" i="1" s="1"/>
  <c r="M41" i="9"/>
  <c r="N41"/>
  <c r="O41"/>
  <c r="P41"/>
  <c r="G41" i="1" s="1"/>
  <c r="M42" i="9"/>
  <c r="N42"/>
  <c r="O42"/>
  <c r="P42"/>
  <c r="G42" i="1" s="1"/>
  <c r="M43" i="9"/>
  <c r="N43"/>
  <c r="O43"/>
  <c r="P43"/>
  <c r="G43" i="1" s="1"/>
  <c r="M44" i="9"/>
  <c r="N44"/>
  <c r="O44"/>
  <c r="P44"/>
  <c r="G44" i="1" s="1"/>
  <c r="M45" i="9"/>
  <c r="N45"/>
  <c r="O45"/>
  <c r="P45"/>
  <c r="G45" i="1" s="1"/>
  <c r="M46" i="9"/>
  <c r="N46"/>
  <c r="O46"/>
  <c r="P46"/>
  <c r="G46" i="1" s="1"/>
  <c r="M47" i="9"/>
  <c r="N47"/>
  <c r="O47"/>
  <c r="P47"/>
  <c r="G47" i="1" s="1"/>
  <c r="M48" i="9"/>
  <c r="N48"/>
  <c r="O48"/>
  <c r="P48"/>
  <c r="G48" i="1" s="1"/>
  <c r="M49" i="9"/>
  <c r="N49"/>
  <c r="O49"/>
  <c r="P49"/>
  <c r="G49" i="1" s="1"/>
  <c r="M50" i="9"/>
  <c r="N50"/>
  <c r="O50"/>
  <c r="P50"/>
  <c r="G50" i="1" s="1"/>
  <c r="M51" i="9"/>
  <c r="N51"/>
  <c r="O51"/>
  <c r="P51"/>
  <c r="G51" i="1" s="1"/>
  <c r="M52" i="9"/>
  <c r="N52"/>
  <c r="O52"/>
  <c r="P52"/>
  <c r="G52" i="1" s="1"/>
  <c r="M53" i="9"/>
  <c r="N53"/>
  <c r="O53"/>
  <c r="P53"/>
  <c r="G53" i="1" s="1"/>
  <c r="M54" i="9"/>
  <c r="N54"/>
  <c r="O54"/>
  <c r="P54"/>
  <c r="G54" i="1" s="1"/>
  <c r="M55" i="9"/>
  <c r="N55"/>
  <c r="O55"/>
  <c r="P55"/>
  <c r="G55" i="1" s="1"/>
  <c r="M56" i="9"/>
  <c r="N56"/>
  <c r="O56"/>
  <c r="P56"/>
  <c r="G56" i="1" s="1"/>
  <c r="M57" i="9"/>
  <c r="N57"/>
  <c r="O57"/>
  <c r="P57"/>
  <c r="G57" i="1" s="1"/>
  <c r="M58" i="9"/>
  <c r="N58"/>
  <c r="O58"/>
  <c r="P58"/>
  <c r="G58" i="1" s="1"/>
  <c r="M59" i="9"/>
  <c r="N59"/>
  <c r="O59"/>
  <c r="P59"/>
  <c r="G59" i="1" s="1"/>
  <c r="M60" i="9"/>
  <c r="N60"/>
  <c r="O60"/>
  <c r="P60"/>
  <c r="G60" i="1" s="1"/>
  <c r="M61" i="9"/>
  <c r="N61"/>
  <c r="O61"/>
  <c r="P61"/>
  <c r="G61" i="1" s="1"/>
  <c r="M14" i="9"/>
  <c r="N14"/>
  <c r="O14"/>
  <c r="P14"/>
  <c r="G14" i="1" s="1"/>
  <c r="M15" i="9"/>
  <c r="N15"/>
  <c r="O15"/>
  <c r="P15"/>
  <c r="G15" i="1" s="1"/>
  <c r="P13" i="9"/>
  <c r="O13"/>
  <c r="N13"/>
  <c r="M13"/>
  <c r="B12" i="21" l="1"/>
  <c r="D12"/>
  <c r="B13"/>
  <c r="C13"/>
  <c r="D13"/>
  <c r="G13"/>
  <c r="B14"/>
  <c r="C14"/>
  <c r="D14"/>
  <c r="G14"/>
  <c r="B15"/>
  <c r="C15"/>
  <c r="D15"/>
  <c r="G15"/>
  <c r="B16"/>
  <c r="C16"/>
  <c r="D16"/>
  <c r="G16"/>
  <c r="B17"/>
  <c r="C17"/>
  <c r="D17"/>
  <c r="G17"/>
  <c r="B18"/>
  <c r="C18"/>
  <c r="D18"/>
  <c r="G18"/>
  <c r="B19"/>
  <c r="C19"/>
  <c r="D19"/>
  <c r="G19"/>
  <c r="B20"/>
  <c r="C20"/>
  <c r="D20"/>
  <c r="G20"/>
  <c r="B21"/>
  <c r="C21"/>
  <c r="D21"/>
  <c r="G21"/>
  <c r="B22"/>
  <c r="C22"/>
  <c r="D22"/>
  <c r="G22"/>
  <c r="B23"/>
  <c r="C23"/>
  <c r="D23"/>
  <c r="G23"/>
  <c r="B24"/>
  <c r="C24"/>
  <c r="D24"/>
  <c r="G24"/>
  <c r="B25"/>
  <c r="C25"/>
  <c r="D25"/>
  <c r="G25"/>
  <c r="B26"/>
  <c r="C26"/>
  <c r="D26"/>
  <c r="G26"/>
  <c r="B27"/>
  <c r="C27"/>
  <c r="D27"/>
  <c r="G27"/>
  <c r="B28"/>
  <c r="C28"/>
  <c r="D28"/>
  <c r="G28"/>
  <c r="B29"/>
  <c r="C29"/>
  <c r="D29"/>
  <c r="G29"/>
  <c r="B30"/>
  <c r="C30"/>
  <c r="D30"/>
  <c r="G30"/>
  <c r="B31"/>
  <c r="C31"/>
  <c r="D31"/>
  <c r="G31"/>
  <c r="B32"/>
  <c r="C32"/>
  <c r="D32"/>
  <c r="G32"/>
  <c r="B33"/>
  <c r="C33"/>
  <c r="D33"/>
  <c r="G33"/>
  <c r="B34"/>
  <c r="C34"/>
  <c r="D34"/>
  <c r="G34"/>
  <c r="B35"/>
  <c r="C35"/>
  <c r="D35"/>
  <c r="G35"/>
  <c r="B36"/>
  <c r="C36"/>
  <c r="D36"/>
  <c r="G36"/>
  <c r="B37"/>
  <c r="C37"/>
  <c r="D37"/>
  <c r="G37"/>
  <c r="B38"/>
  <c r="C38"/>
  <c r="D38"/>
  <c r="G38"/>
  <c r="B39"/>
  <c r="C39"/>
  <c r="D39"/>
  <c r="G39"/>
  <c r="B40"/>
  <c r="C40"/>
  <c r="D40"/>
  <c r="G40"/>
  <c r="B41"/>
  <c r="C41"/>
  <c r="D41"/>
  <c r="G41"/>
  <c r="B42"/>
  <c r="C42"/>
  <c r="D42"/>
  <c r="G42"/>
  <c r="B43"/>
  <c r="C43"/>
  <c r="D43"/>
  <c r="G43"/>
  <c r="B44"/>
  <c r="C44"/>
  <c r="D44"/>
  <c r="G44"/>
  <c r="B45"/>
  <c r="C45"/>
  <c r="D45"/>
  <c r="G45"/>
  <c r="B46"/>
  <c r="C46"/>
  <c r="D46"/>
  <c r="G46"/>
  <c r="B47"/>
  <c r="C47"/>
  <c r="D47"/>
  <c r="G47"/>
  <c r="B48"/>
  <c r="C48"/>
  <c r="D48"/>
  <c r="G48"/>
  <c r="B49"/>
  <c r="C49"/>
  <c r="D49"/>
  <c r="G49"/>
  <c r="B50"/>
  <c r="C50"/>
  <c r="D50"/>
  <c r="G50"/>
  <c r="B51"/>
  <c r="C51"/>
  <c r="D51"/>
  <c r="G51"/>
  <c r="B52"/>
  <c r="C52"/>
  <c r="D52"/>
  <c r="G52"/>
  <c r="B53"/>
  <c r="C53"/>
  <c r="D53"/>
  <c r="G53"/>
  <c r="B54"/>
  <c r="C54"/>
  <c r="D54"/>
  <c r="G54"/>
  <c r="B55"/>
  <c r="C55"/>
  <c r="D55"/>
  <c r="G55"/>
  <c r="B56"/>
  <c r="C56"/>
  <c r="D56"/>
  <c r="G56"/>
  <c r="B57"/>
  <c r="C57"/>
  <c r="D57"/>
  <c r="G57"/>
  <c r="B58"/>
  <c r="C58"/>
  <c r="D58"/>
  <c r="G58"/>
  <c r="B59"/>
  <c r="C59"/>
  <c r="D59"/>
  <c r="G59"/>
  <c r="F9"/>
  <c r="F8"/>
  <c r="Q16" i="9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A62" i="4"/>
  <c r="A61"/>
  <c r="K10" i="8"/>
  <c r="D11" i="21"/>
  <c r="B11"/>
  <c r="A29" i="4"/>
  <c r="A28"/>
  <c r="A27"/>
  <c r="A26"/>
  <c r="A25"/>
  <c r="A17" l="1"/>
  <c r="A22"/>
  <c r="A16"/>
  <c r="P10" i="8"/>
  <c r="V11"/>
  <c r="V10"/>
  <c r="K10" i="1" s="1"/>
  <c r="A99" i="4" l="1"/>
  <c r="L11" i="9"/>
  <c r="L10"/>
  <c r="Q11" s="1"/>
  <c r="O10" i="8"/>
  <c r="B14" i="9"/>
  <c r="F17" i="28" l="1"/>
  <c r="A96" i="4" l="1"/>
  <c r="A95"/>
  <c r="L23" i="28"/>
  <c r="L44" s="1"/>
  <c r="L21"/>
  <c r="L42" s="1"/>
  <c r="D21"/>
  <c r="D42" s="1"/>
  <c r="D15"/>
  <c r="K15" s="1"/>
  <c r="K36" s="1"/>
  <c r="C15"/>
  <c r="C36" s="1"/>
  <c r="B15"/>
  <c r="B36" s="1"/>
  <c r="A15"/>
  <c r="A36" s="1"/>
  <c r="A11"/>
  <c r="A13"/>
  <c r="A34" s="1"/>
  <c r="J10"/>
  <c r="M10"/>
  <c r="L10"/>
  <c r="K10"/>
  <c r="C10"/>
  <c r="F10"/>
  <c r="E10"/>
  <c r="D10"/>
  <c r="M41"/>
  <c r="F41"/>
  <c r="M40"/>
  <c r="F40"/>
  <c r="M39"/>
  <c r="F39"/>
  <c r="M38"/>
  <c r="F38"/>
  <c r="F36"/>
  <c r="E36"/>
  <c r="M20"/>
  <c r="F20"/>
  <c r="M19"/>
  <c r="F19"/>
  <c r="M18"/>
  <c r="F18"/>
  <c r="M17"/>
  <c r="M15"/>
  <c r="M36" s="1"/>
  <c r="L15"/>
  <c r="L36" s="1"/>
  <c r="H11" l="1"/>
  <c r="H32" s="1"/>
  <c r="A32"/>
  <c r="E43"/>
  <c r="F37"/>
  <c r="F42" s="1"/>
  <c r="F44" s="1"/>
  <c r="M16"/>
  <c r="M21" s="1"/>
  <c r="M23" s="1"/>
  <c r="M37"/>
  <c r="M42" s="1"/>
  <c r="M44" s="1"/>
  <c r="E44"/>
  <c r="L22"/>
  <c r="L43" s="1"/>
  <c r="E42"/>
  <c r="J15"/>
  <c r="J36" s="1"/>
  <c r="H15"/>
  <c r="H36" s="1"/>
  <c r="H13"/>
  <c r="H34" s="1"/>
  <c r="I15"/>
  <c r="I36" s="1"/>
  <c r="K21"/>
  <c r="K42" s="1"/>
  <c r="D36"/>
  <c r="F16" l="1"/>
  <c r="F21" s="1"/>
  <c r="F23" s="1"/>
  <c r="D65" i="1"/>
  <c r="D64"/>
  <c r="E11"/>
  <c r="E10"/>
  <c r="A21" i="4" l="1"/>
  <c r="A9"/>
  <c r="A8"/>
  <c r="A5" l="1"/>
  <c r="A4"/>
  <c r="A3"/>
  <c r="C5" i="26" l="1"/>
  <c r="C4"/>
  <c r="C3"/>
  <c r="I1" l="1"/>
  <c r="B61" i="21"/>
  <c r="R10" i="9"/>
  <c r="A92" i="4" l="1"/>
  <c r="A91"/>
  <c r="A90"/>
  <c r="A89"/>
  <c r="A88"/>
  <c r="A85"/>
  <c r="A84"/>
  <c r="A83"/>
  <c r="A82"/>
  <c r="A81"/>
  <c r="A80"/>
  <c r="A79"/>
  <c r="A76"/>
  <c r="A73"/>
  <c r="A72"/>
  <c r="A71"/>
  <c r="A68"/>
  <c r="A67"/>
  <c r="A66"/>
  <c r="E11" i="8" l="1"/>
  <c r="E10"/>
  <c r="F14"/>
  <c r="I14" s="1"/>
  <c r="F15"/>
  <c r="I15" s="1"/>
  <c r="F16"/>
  <c r="I16" s="1"/>
  <c r="F17"/>
  <c r="I17" s="1"/>
  <c r="F18"/>
  <c r="I18" s="1"/>
  <c r="F19"/>
  <c r="I19" s="1"/>
  <c r="F20"/>
  <c r="I20" s="1"/>
  <c r="F21"/>
  <c r="I21" s="1"/>
  <c r="F22"/>
  <c r="I22" s="1"/>
  <c r="F23"/>
  <c r="I23" s="1"/>
  <c r="F24"/>
  <c r="I24" s="1"/>
  <c r="F25"/>
  <c r="I25" s="1"/>
  <c r="F26"/>
  <c r="I26" s="1"/>
  <c r="F27"/>
  <c r="I27" s="1"/>
  <c r="F28"/>
  <c r="I28" s="1"/>
  <c r="F29"/>
  <c r="I29" s="1"/>
  <c r="F30"/>
  <c r="I30" s="1"/>
  <c r="F31"/>
  <c r="I31" s="1"/>
  <c r="F32"/>
  <c r="I32" s="1"/>
  <c r="F33"/>
  <c r="I33" s="1"/>
  <c r="F34"/>
  <c r="I34" s="1"/>
  <c r="F35"/>
  <c r="I35" s="1"/>
  <c r="F36"/>
  <c r="I36" s="1"/>
  <c r="F37"/>
  <c r="I37" s="1"/>
  <c r="F38"/>
  <c r="I38" s="1"/>
  <c r="F39"/>
  <c r="I39" s="1"/>
  <c r="F40"/>
  <c r="I40" s="1"/>
  <c r="F41"/>
  <c r="I41" s="1"/>
  <c r="F42"/>
  <c r="I42" s="1"/>
  <c r="F43"/>
  <c r="I43" s="1"/>
  <c r="F44"/>
  <c r="I44" s="1"/>
  <c r="F45"/>
  <c r="I45" s="1"/>
  <c r="F46"/>
  <c r="I46" s="1"/>
  <c r="F47"/>
  <c r="I47" s="1"/>
  <c r="F48"/>
  <c r="I48" s="1"/>
  <c r="F49"/>
  <c r="I49" s="1"/>
  <c r="F50"/>
  <c r="I50" s="1"/>
  <c r="F51"/>
  <c r="I51" s="1"/>
  <c r="F52"/>
  <c r="I52" s="1"/>
  <c r="F53"/>
  <c r="I53" s="1"/>
  <c r="F54"/>
  <c r="I54" s="1"/>
  <c r="F55"/>
  <c r="I55" s="1"/>
  <c r="F56"/>
  <c r="I56" s="1"/>
  <c r="F57"/>
  <c r="I57" s="1"/>
  <c r="F58"/>
  <c r="I58" s="1"/>
  <c r="F59"/>
  <c r="I59" s="1"/>
  <c r="F60"/>
  <c r="I60" s="1"/>
  <c r="F61"/>
  <c r="I61" s="1"/>
  <c r="F13"/>
  <c r="I13" s="1"/>
  <c r="C12" i="21" l="1"/>
  <c r="G12" s="1"/>
  <c r="C11"/>
  <c r="G11" s="1"/>
  <c r="H11" i="8"/>
  <c r="P11" l="1"/>
  <c r="U11" s="1"/>
  <c r="K11"/>
  <c r="O11"/>
  <c r="N11"/>
  <c r="G9" i="21"/>
  <c r="G8"/>
  <c r="E8"/>
  <c r="A58" i="4" l="1"/>
  <c r="A57"/>
  <c r="E9" i="21"/>
  <c r="A7"/>
  <c r="B7"/>
  <c r="D9"/>
  <c r="E7"/>
  <c r="E6"/>
  <c r="C4"/>
  <c r="C5"/>
  <c r="C3"/>
  <c r="I63" i="8" l="1"/>
  <c r="I63" i="1"/>
  <c r="J11" i="8" l="1"/>
  <c r="D25" i="2" s="1"/>
  <c r="G12" i="9" l="1"/>
  <c r="H63" i="1"/>
  <c r="I10"/>
  <c r="G10"/>
  <c r="G14" i="9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13"/>
  <c r="H10" i="1" l="1"/>
  <c r="G63"/>
  <c r="F63"/>
  <c r="F10"/>
  <c r="E63"/>
  <c r="D11"/>
  <c r="H11" s="1"/>
  <c r="A54" i="4"/>
  <c r="L11" i="8"/>
  <c r="B32" i="9" l="1"/>
  <c r="C32"/>
  <c r="F32"/>
  <c r="C32" i="1"/>
  <c r="F32" s="1"/>
  <c r="B33" i="9"/>
  <c r="C33"/>
  <c r="F33"/>
  <c r="C33" i="1"/>
  <c r="F33" s="1"/>
  <c r="B34" i="9"/>
  <c r="C34"/>
  <c r="F34"/>
  <c r="B35"/>
  <c r="C35"/>
  <c r="F35"/>
  <c r="C35" i="1"/>
  <c r="F35" s="1"/>
  <c r="B36" i="9"/>
  <c r="C36"/>
  <c r="F36"/>
  <c r="C36" i="1"/>
  <c r="F36" s="1"/>
  <c r="B37" i="9"/>
  <c r="C37"/>
  <c r="F37"/>
  <c r="C37" i="1"/>
  <c r="F37" s="1"/>
  <c r="B38" i="9"/>
  <c r="C38"/>
  <c r="F38"/>
  <c r="C38" i="1"/>
  <c r="F38" s="1"/>
  <c r="B39" i="9"/>
  <c r="C39"/>
  <c r="F39"/>
  <c r="C39" i="1"/>
  <c r="F39" s="1"/>
  <c r="B40" i="9"/>
  <c r="C40"/>
  <c r="F40"/>
  <c r="C40" i="1"/>
  <c r="F40" s="1"/>
  <c r="B41" i="9"/>
  <c r="C41"/>
  <c r="F41"/>
  <c r="C41" i="1"/>
  <c r="F41" s="1"/>
  <c r="B42" i="9"/>
  <c r="C42"/>
  <c r="F42"/>
  <c r="C42" i="1"/>
  <c r="F42" s="1"/>
  <c r="B43" i="9"/>
  <c r="C43"/>
  <c r="F43"/>
  <c r="C43" i="1"/>
  <c r="F43" s="1"/>
  <c r="B44" i="9"/>
  <c r="C44"/>
  <c r="F44"/>
  <c r="C44" i="1"/>
  <c r="F44" s="1"/>
  <c r="B45" i="9"/>
  <c r="C45"/>
  <c r="F45"/>
  <c r="C45" i="1"/>
  <c r="F45" s="1"/>
  <c r="B46" i="9"/>
  <c r="C46"/>
  <c r="F46"/>
  <c r="C46" i="1"/>
  <c r="F46" s="1"/>
  <c r="B47" i="9"/>
  <c r="C47"/>
  <c r="F47"/>
  <c r="C47" i="1"/>
  <c r="F47" s="1"/>
  <c r="B48" i="9"/>
  <c r="C48"/>
  <c r="F48"/>
  <c r="C48" i="1"/>
  <c r="F48" s="1"/>
  <c r="B49" i="9"/>
  <c r="C49"/>
  <c r="F49"/>
  <c r="C49" i="1"/>
  <c r="F49" s="1"/>
  <c r="B50" i="9"/>
  <c r="C50"/>
  <c r="F50"/>
  <c r="C50" i="1"/>
  <c r="F50" s="1"/>
  <c r="B51" i="9"/>
  <c r="C51"/>
  <c r="F51"/>
  <c r="C51" i="1"/>
  <c r="F51" s="1"/>
  <c r="B52" i="9"/>
  <c r="C52"/>
  <c r="F52"/>
  <c r="C52" i="1"/>
  <c r="F52" s="1"/>
  <c r="B53" i="9"/>
  <c r="C53"/>
  <c r="F53"/>
  <c r="C53" i="1"/>
  <c r="F53" s="1"/>
  <c r="B54" i="9"/>
  <c r="C54"/>
  <c r="F54"/>
  <c r="B55"/>
  <c r="C55"/>
  <c r="F55"/>
  <c r="B56"/>
  <c r="C56"/>
  <c r="F56"/>
  <c r="C56" i="1"/>
  <c r="F56" s="1"/>
  <c r="B57" i="9"/>
  <c r="C57"/>
  <c r="F57"/>
  <c r="B58"/>
  <c r="C58"/>
  <c r="F58"/>
  <c r="C58" i="1"/>
  <c r="F58" s="1"/>
  <c r="B59" i="9"/>
  <c r="C59"/>
  <c r="F59"/>
  <c r="B60"/>
  <c r="C60"/>
  <c r="F60"/>
  <c r="C60" i="1"/>
  <c r="F60" s="1"/>
  <c r="C61" i="9"/>
  <c r="F61"/>
  <c r="R42" l="1"/>
  <c r="R58"/>
  <c r="R47"/>
  <c r="R34"/>
  <c r="R55"/>
  <c r="R50"/>
  <c r="R46"/>
  <c r="R60"/>
  <c r="R59"/>
  <c r="R52"/>
  <c r="R48"/>
  <c r="R44"/>
  <c r="R40"/>
  <c r="R36"/>
  <c r="R57"/>
  <c r="R51"/>
  <c r="R43"/>
  <c r="R39"/>
  <c r="R35"/>
  <c r="R56"/>
  <c r="R54"/>
  <c r="R38"/>
  <c r="R33"/>
  <c r="R61"/>
  <c r="R53"/>
  <c r="R49"/>
  <c r="R45"/>
  <c r="R41"/>
  <c r="R37"/>
  <c r="R32"/>
  <c r="B42" i="1"/>
  <c r="C54"/>
  <c r="F54" s="1"/>
  <c r="C34"/>
  <c r="F34" s="1"/>
  <c r="C57"/>
  <c r="F57" s="1"/>
  <c r="C61"/>
  <c r="F61" s="1"/>
  <c r="C59"/>
  <c r="F59" s="1"/>
  <c r="C55"/>
  <c r="F55" s="1"/>
  <c r="B38"/>
  <c r="B61"/>
  <c r="H61" s="1"/>
  <c r="B53"/>
  <c r="B49"/>
  <c r="B45"/>
  <c r="B41"/>
  <c r="B37"/>
  <c r="B34"/>
  <c r="B56"/>
  <c r="B52"/>
  <c r="B48"/>
  <c r="B44"/>
  <c r="B40"/>
  <c r="B36"/>
  <c r="B32"/>
  <c r="B57"/>
  <c r="B50"/>
  <c r="B33"/>
  <c r="B58"/>
  <c r="B54"/>
  <c r="B46"/>
  <c r="B60"/>
  <c r="B59"/>
  <c r="B55"/>
  <c r="B51"/>
  <c r="H51" s="1"/>
  <c r="B47"/>
  <c r="B43"/>
  <c r="B39"/>
  <c r="B35"/>
  <c r="H39" l="1"/>
  <c r="I39"/>
  <c r="H47"/>
  <c r="I47"/>
  <c r="H55"/>
  <c r="I55"/>
  <c r="H60"/>
  <c r="I60"/>
  <c r="H54"/>
  <c r="I54"/>
  <c r="H33"/>
  <c r="I33"/>
  <c r="H57"/>
  <c r="I57"/>
  <c r="H36"/>
  <c r="I36"/>
  <c r="H44"/>
  <c r="I44"/>
  <c r="H52"/>
  <c r="I52"/>
  <c r="H34"/>
  <c r="I34"/>
  <c r="H41"/>
  <c r="I41"/>
  <c r="H49"/>
  <c r="I49"/>
  <c r="H42"/>
  <c r="I42"/>
  <c r="H35"/>
  <c r="I35"/>
  <c r="H43"/>
  <c r="I43"/>
  <c r="H59"/>
  <c r="I59"/>
  <c r="H46"/>
  <c r="I46"/>
  <c r="H58"/>
  <c r="I58"/>
  <c r="H50"/>
  <c r="I50"/>
  <c r="H32"/>
  <c r="I32"/>
  <c r="H40"/>
  <c r="I40"/>
  <c r="H48"/>
  <c r="I48"/>
  <c r="H56"/>
  <c r="I56"/>
  <c r="H37"/>
  <c r="I37"/>
  <c r="H45"/>
  <c r="I45"/>
  <c r="H53"/>
  <c r="I53"/>
  <c r="H38"/>
  <c r="I38"/>
  <c r="J35"/>
  <c r="J51"/>
  <c r="J46"/>
  <c r="J50"/>
  <c r="J40"/>
  <c r="J56"/>
  <c r="J45"/>
  <c r="J38"/>
  <c r="J39"/>
  <c r="J55"/>
  <c r="J54"/>
  <c r="J57"/>
  <c r="J44"/>
  <c r="J34"/>
  <c r="J49"/>
  <c r="J43"/>
  <c r="J59"/>
  <c r="J58"/>
  <c r="J32"/>
  <c r="J48"/>
  <c r="J37"/>
  <c r="J53"/>
  <c r="J47"/>
  <c r="J60"/>
  <c r="J33"/>
  <c r="J36"/>
  <c r="J52"/>
  <c r="J41"/>
  <c r="J42"/>
  <c r="J61"/>
  <c r="D51"/>
  <c r="I51" s="1"/>
  <c r="D50"/>
  <c r="E50"/>
  <c r="D56"/>
  <c r="E56"/>
  <c r="D38"/>
  <c r="E38"/>
  <c r="D42"/>
  <c r="E42"/>
  <c r="D39"/>
  <c r="E39"/>
  <c r="D54"/>
  <c r="E54"/>
  <c r="D44"/>
  <c r="E44"/>
  <c r="D49"/>
  <c r="E49"/>
  <c r="D43"/>
  <c r="E43"/>
  <c r="D59"/>
  <c r="E59"/>
  <c r="D58"/>
  <c r="E58"/>
  <c r="D32"/>
  <c r="E32"/>
  <c r="D48"/>
  <c r="E48"/>
  <c r="D37"/>
  <c r="E37"/>
  <c r="D53"/>
  <c r="E53"/>
  <c r="D35"/>
  <c r="E35"/>
  <c r="D46"/>
  <c r="E46"/>
  <c r="D40"/>
  <c r="E40"/>
  <c r="D45"/>
  <c r="E45"/>
  <c r="D55"/>
  <c r="E55"/>
  <c r="D57"/>
  <c r="E57"/>
  <c r="D34"/>
  <c r="E34"/>
  <c r="D47"/>
  <c r="E47"/>
  <c r="D60"/>
  <c r="E60"/>
  <c r="D33"/>
  <c r="E33"/>
  <c r="D36"/>
  <c r="E36"/>
  <c r="D52"/>
  <c r="E52"/>
  <c r="D41"/>
  <c r="E41"/>
  <c r="D61"/>
  <c r="E51" l="1"/>
  <c r="I61"/>
  <c r="E61"/>
  <c r="B65" i="9"/>
  <c r="P65"/>
  <c r="O65"/>
  <c r="N65"/>
  <c r="M65"/>
  <c r="K65"/>
  <c r="J65"/>
  <c r="I65"/>
  <c r="H65"/>
  <c r="G65"/>
  <c r="F65"/>
  <c r="E65"/>
  <c r="D65"/>
  <c r="C65"/>
  <c r="G1"/>
  <c r="N10" i="8"/>
  <c r="A20" i="4" l="1"/>
  <c r="A19"/>
  <c r="A18"/>
  <c r="D10" i="1" l="1"/>
  <c r="F81" i="9"/>
  <c r="F80"/>
  <c r="F79"/>
  <c r="F78"/>
  <c r="F75"/>
  <c r="F74"/>
  <c r="F73"/>
  <c r="F72"/>
  <c r="F71"/>
  <c r="B66"/>
  <c r="K11"/>
  <c r="Q10" s="1"/>
  <c r="J11"/>
  <c r="I11"/>
  <c r="H11"/>
  <c r="M10" s="1"/>
  <c r="O10"/>
  <c r="H10"/>
  <c r="B66" i="8"/>
  <c r="C11"/>
  <c r="B11"/>
  <c r="M10"/>
  <c r="L10"/>
  <c r="C10"/>
  <c r="B10"/>
  <c r="A5" i="26" l="1"/>
  <c r="A3"/>
  <c r="A4"/>
  <c r="A9" i="21"/>
  <c r="A8"/>
  <c r="B10" i="1"/>
  <c r="B8" i="21"/>
  <c r="D8" s="1"/>
  <c r="A5"/>
  <c r="A3"/>
  <c r="A4"/>
  <c r="B11" i="1"/>
  <c r="B9" i="21"/>
  <c r="C12" i="1" l="1"/>
  <c r="Q14" i="9"/>
  <c r="Q13"/>
  <c r="F14"/>
  <c r="P10"/>
  <c r="P11"/>
  <c r="O11"/>
  <c r="N10"/>
  <c r="K10"/>
  <c r="J10"/>
  <c r="I10"/>
  <c r="C10"/>
  <c r="B11"/>
  <c r="B10"/>
  <c r="A11" i="1"/>
  <c r="C14"/>
  <c r="F14" s="1"/>
  <c r="C15"/>
  <c r="F15" s="1"/>
  <c r="C16"/>
  <c r="F16" s="1"/>
  <c r="C17"/>
  <c r="F17" s="1"/>
  <c r="C18"/>
  <c r="F18" s="1"/>
  <c r="C19"/>
  <c r="F19" s="1"/>
  <c r="C20"/>
  <c r="F20" s="1"/>
  <c r="C21"/>
  <c r="F21" s="1"/>
  <c r="C22"/>
  <c r="F22" s="1"/>
  <c r="C23"/>
  <c r="F23" s="1"/>
  <c r="C24"/>
  <c r="F24" s="1"/>
  <c r="C25"/>
  <c r="F25" s="1"/>
  <c r="C26"/>
  <c r="F26" s="1"/>
  <c r="C27"/>
  <c r="F27" s="1"/>
  <c r="C28"/>
  <c r="F28" s="1"/>
  <c r="C29"/>
  <c r="F29" s="1"/>
  <c r="C30"/>
  <c r="F30" s="1"/>
  <c r="C31"/>
  <c r="F31" s="1"/>
  <c r="R14" i="9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C13"/>
  <c r="B13"/>
  <c r="I62" i="8"/>
  <c r="F15" i="9"/>
  <c r="F13"/>
  <c r="R13" l="1"/>
  <c r="R18"/>
  <c r="R15"/>
  <c r="R25"/>
  <c r="R29"/>
  <c r="R21"/>
  <c r="R30"/>
  <c r="R26"/>
  <c r="R22"/>
  <c r="R31"/>
  <c r="R27"/>
  <c r="R23"/>
  <c r="R28"/>
  <c r="R24"/>
  <c r="R20"/>
  <c r="R17"/>
  <c r="R19"/>
  <c r="R16"/>
  <c r="G10"/>
  <c r="F10" i="8"/>
  <c r="G11" i="9"/>
  <c r="F11" i="8"/>
  <c r="B18" i="1"/>
  <c r="B25"/>
  <c r="A10" i="9"/>
  <c r="A10" i="1"/>
  <c r="B28"/>
  <c r="B31"/>
  <c r="B29"/>
  <c r="B27"/>
  <c r="B30"/>
  <c r="B26"/>
  <c r="B23"/>
  <c r="B15"/>
  <c r="B14"/>
  <c r="C13"/>
  <c r="B13"/>
  <c r="B17"/>
  <c r="B16"/>
  <c r="A3" i="9"/>
  <c r="A4"/>
  <c r="A5"/>
  <c r="F27"/>
  <c r="F30"/>
  <c r="F26"/>
  <c r="Q15"/>
  <c r="G62"/>
  <c r="B20" i="1"/>
  <c r="B22"/>
  <c r="B24"/>
  <c r="B19"/>
  <c r="B21"/>
  <c r="A11" i="9"/>
  <c r="H21" i="1" l="1"/>
  <c r="I21"/>
  <c r="H20"/>
  <c r="I20"/>
  <c r="H15"/>
  <c r="I15"/>
  <c r="H26"/>
  <c r="I26"/>
  <c r="H31"/>
  <c r="I31"/>
  <c r="H25"/>
  <c r="I25"/>
  <c r="H19"/>
  <c r="I19"/>
  <c r="H22"/>
  <c r="I22"/>
  <c r="H16"/>
  <c r="I16"/>
  <c r="H14"/>
  <c r="I14"/>
  <c r="H23"/>
  <c r="I23"/>
  <c r="H30"/>
  <c r="I30"/>
  <c r="H29"/>
  <c r="I29"/>
  <c r="H28"/>
  <c r="I28"/>
  <c r="H18"/>
  <c r="I18"/>
  <c r="H24"/>
  <c r="I24"/>
  <c r="H17"/>
  <c r="I17"/>
  <c r="H27"/>
  <c r="I27"/>
  <c r="F13"/>
  <c r="G13"/>
  <c r="J22"/>
  <c r="J23"/>
  <c r="J29"/>
  <c r="J21"/>
  <c r="J20"/>
  <c r="J26"/>
  <c r="J31"/>
  <c r="J25"/>
  <c r="J19"/>
  <c r="J30"/>
  <c r="J28"/>
  <c r="J18"/>
  <c r="J24"/>
  <c r="J17"/>
  <c r="J27"/>
  <c r="J14"/>
  <c r="J15"/>
  <c r="J16"/>
  <c r="D31"/>
  <c r="E31"/>
  <c r="D14"/>
  <c r="D28"/>
  <c r="E28"/>
  <c r="D21"/>
  <c r="E21"/>
  <c r="D20"/>
  <c r="E20"/>
  <c r="D17"/>
  <c r="E17"/>
  <c r="D15"/>
  <c r="D27"/>
  <c r="E27"/>
  <c r="D24"/>
  <c r="E24"/>
  <c r="D26"/>
  <c r="E26"/>
  <c r="D25"/>
  <c r="E25"/>
  <c r="D22"/>
  <c r="E22"/>
  <c r="D16"/>
  <c r="D30"/>
  <c r="E30"/>
  <c r="D18"/>
  <c r="E18"/>
  <c r="D19"/>
  <c r="E19"/>
  <c r="D13"/>
  <c r="I13" s="1"/>
  <c r="D23"/>
  <c r="E23"/>
  <c r="D29"/>
  <c r="E29"/>
  <c r="C10"/>
  <c r="C11"/>
  <c r="F29" i="9"/>
  <c r="F25"/>
  <c r="F31"/>
  <c r="F20"/>
  <c r="F18"/>
  <c r="F19"/>
  <c r="F16"/>
  <c r="F28"/>
  <c r="F21"/>
  <c r="F22"/>
  <c r="F23"/>
  <c r="F24"/>
  <c r="F17"/>
  <c r="D11"/>
  <c r="E11" s="1"/>
  <c r="G11" i="1" l="1"/>
  <c r="F11"/>
  <c r="I11" s="1"/>
  <c r="J11" s="1"/>
  <c r="K11" s="1"/>
  <c r="H13"/>
  <c r="K14"/>
  <c r="E16"/>
  <c r="J13"/>
  <c r="J62" s="1"/>
  <c r="J65" s="1"/>
  <c r="K13"/>
  <c r="E14"/>
  <c r="E13"/>
  <c r="E15"/>
  <c r="C60" i="21"/>
  <c r="F62" i="1" l="1"/>
  <c r="F65" s="1"/>
  <c r="K62"/>
  <c r="K65" s="1"/>
  <c r="G62"/>
  <c r="G65" s="1"/>
  <c r="I62" l="1"/>
  <c r="I65" s="1"/>
  <c r="H62"/>
  <c r="H65" s="1"/>
  <c r="E62"/>
  <c r="E65" s="1"/>
</calcChain>
</file>

<file path=xl/sharedStrings.xml><?xml version="1.0" encoding="utf-8"?>
<sst xmlns="http://schemas.openxmlformats.org/spreadsheetml/2006/main" count="1861" uniqueCount="957">
  <si>
    <t>Nr.</t>
  </si>
  <si>
    <t>lfd.</t>
  </si>
  <si>
    <t>CAS-</t>
  </si>
  <si>
    <t>Handelsname</t>
  </si>
  <si>
    <t>Wasser</t>
  </si>
  <si>
    <t>beigefügt?</t>
  </si>
  <si>
    <t>Herstellererklärung</t>
  </si>
  <si>
    <t>-</t>
  </si>
  <si>
    <t>Datum:</t>
  </si>
  <si>
    <t>Summe:</t>
  </si>
  <si>
    <t>(muss 100 ergeben)</t>
  </si>
  <si>
    <t>Version:</t>
  </si>
  <si>
    <t>Gewicht
in der Rezeptur in</t>
  </si>
  <si>
    <t>in mg/l</t>
  </si>
  <si>
    <t>Acute toxicity</t>
  </si>
  <si>
    <t>Chronic toxicity</t>
  </si>
  <si>
    <t>Degradation</t>
  </si>
  <si>
    <t>DID-no</t>
  </si>
  <si>
    <t>Ingredient name</t>
  </si>
  <si>
    <t>NOEC (*)</t>
  </si>
  <si>
    <t>DF</t>
  </si>
  <si>
    <t xml:space="preserve">Aerobic </t>
  </si>
  <si>
    <t xml:space="preserve">Anaerobic </t>
  </si>
  <si>
    <t>Anionic surfactants</t>
  </si>
  <si>
    <t>R</t>
  </si>
  <si>
    <t>N</t>
  </si>
  <si>
    <t>O</t>
  </si>
  <si>
    <t>Y</t>
  </si>
  <si>
    <t>I</t>
  </si>
  <si>
    <t xml:space="preserve">Lauroyl Sarcosinate    </t>
  </si>
  <si>
    <t>PEG-4 Rapeseed amide</t>
  </si>
  <si>
    <t>Amphoteric surfactants</t>
  </si>
  <si>
    <t>Cationic surfactants</t>
  </si>
  <si>
    <t xml:space="preserve">Benzyl alcohol              </t>
  </si>
  <si>
    <t>5-bromo-5-nitro-1,3-dioxane</t>
  </si>
  <si>
    <t>P</t>
  </si>
  <si>
    <t xml:space="preserve">Chloroacetamide      </t>
  </si>
  <si>
    <t xml:space="preserve">Diazolinidylurea         </t>
  </si>
  <si>
    <t xml:space="preserve">Formaldehyde               </t>
  </si>
  <si>
    <t xml:space="preserve">Glutaraldehyde         </t>
  </si>
  <si>
    <t>Methyldibromoglutaronitrile</t>
  </si>
  <si>
    <t>Methyl-, Ethyl- and Propylparaben</t>
  </si>
  <si>
    <t xml:space="preserve">o-Phenylphenol          </t>
  </si>
  <si>
    <t xml:space="preserve">Sodium benzoate          </t>
  </si>
  <si>
    <t>Sodium hydroxy methyl glycinate</t>
  </si>
  <si>
    <t>NA</t>
  </si>
  <si>
    <t xml:space="preserve">Triclosan                   </t>
  </si>
  <si>
    <t>Phenoxy-ethanol</t>
  </si>
  <si>
    <t xml:space="preserve">Phosphate, as STPP   </t>
  </si>
  <si>
    <t xml:space="preserve">Citrate and citric acid                      </t>
  </si>
  <si>
    <t>Nitrilotriacetat (NTA)</t>
  </si>
  <si>
    <t xml:space="preserve">EDTA                        </t>
  </si>
  <si>
    <t xml:space="preserve">EDDS                         </t>
  </si>
  <si>
    <t xml:space="preserve">Clay                   (Insoluble Inorganic)          </t>
  </si>
  <si>
    <t xml:space="preserve">Carbonates                  </t>
  </si>
  <si>
    <t>Polyasparaginic acid, Na-salt</t>
  </si>
  <si>
    <t>Perborates (as Boron)</t>
  </si>
  <si>
    <t>Tetraacetylethylenediamine (TAED)</t>
  </si>
  <si>
    <t>Mono-, di- and triethanol amine</t>
  </si>
  <si>
    <t>Polyvinylpyrrolidon (PVP)</t>
  </si>
  <si>
    <t>Carboxymethylcellulose (CMC)</t>
  </si>
  <si>
    <t xml:space="preserve">Sodium and magnesium sulphate        </t>
  </si>
  <si>
    <t xml:space="preserve">Urea                          </t>
  </si>
  <si>
    <t>Cumene sulphonates</t>
  </si>
  <si>
    <t xml:space="preserve">Na-/Mg-/KOH         </t>
  </si>
  <si>
    <t>Perfume, if not other specified (**)</t>
  </si>
  <si>
    <t>Dyes, if not other specified (**)</t>
  </si>
  <si>
    <t xml:space="preserve">Anionic polyester       </t>
  </si>
  <si>
    <t xml:space="preserve">PVNO/PVPI                              </t>
  </si>
  <si>
    <t>Zn Ftalocyanin sulphonate</t>
  </si>
  <si>
    <t xml:space="preserve">FWA 1                      </t>
  </si>
  <si>
    <t xml:space="preserve">FWA 5                     </t>
  </si>
  <si>
    <t xml:space="preserve">1-decanol                 </t>
  </si>
  <si>
    <t xml:space="preserve">Methyl laurate          </t>
  </si>
  <si>
    <t>Formic acid (Ca salt)</t>
  </si>
  <si>
    <t xml:space="preserve">Adipic acid               </t>
  </si>
  <si>
    <t xml:space="preserve">Maleic acid               </t>
  </si>
  <si>
    <t xml:space="preserve">Malic acid                 </t>
  </si>
  <si>
    <t xml:space="preserve">Tartaric acid            </t>
  </si>
  <si>
    <t xml:space="preserve">Phosphoric acid       </t>
  </si>
  <si>
    <t xml:space="preserve">Oxalic acid               </t>
  </si>
  <si>
    <t xml:space="preserve">Acetic acid               </t>
  </si>
  <si>
    <t xml:space="preserve">Lactic acid                </t>
  </si>
  <si>
    <t xml:space="preserve">Sulphamic acid           </t>
  </si>
  <si>
    <t xml:space="preserve">Salicylic acid            </t>
  </si>
  <si>
    <t xml:space="preserve">Glutaric acid            </t>
  </si>
  <si>
    <t xml:space="preserve">Malonic acid             </t>
  </si>
  <si>
    <t xml:space="preserve">Ethylene glycol         </t>
  </si>
  <si>
    <t>Ethylene glycol monobutyl ether</t>
  </si>
  <si>
    <t xml:space="preserve">Diethylene glycol        </t>
  </si>
  <si>
    <t>Diethylene glycol monomethyl ether</t>
  </si>
  <si>
    <t>Diethylene glycol monoethyl ether</t>
  </si>
  <si>
    <t>Diethylene glycol monobutyl ether</t>
  </si>
  <si>
    <t>Diethylene glycol dimethylether</t>
  </si>
  <si>
    <t xml:space="preserve">Propylene glycol       </t>
  </si>
  <si>
    <t>Propylene glycol monomethyl ether</t>
  </si>
  <si>
    <t>Propylene glycol monobutylether</t>
  </si>
  <si>
    <t xml:space="preserve">Dipropylene glycol     </t>
  </si>
  <si>
    <t>Dipropylene glycol monomethyl ether</t>
  </si>
  <si>
    <t>Dipropylene glycol monobutylether</t>
  </si>
  <si>
    <t>Dipropylene glycol dimethylether</t>
  </si>
  <si>
    <t xml:space="preserve">Triethylene glycol      </t>
  </si>
  <si>
    <t xml:space="preserve">Tall oil                      </t>
  </si>
  <si>
    <t>Ethylenebisstearamides</t>
  </si>
  <si>
    <t xml:space="preserve">Sodium gluconate      </t>
  </si>
  <si>
    <t xml:space="preserve">Glycol distearate       </t>
  </si>
  <si>
    <t>Hydroxyl ethyl cellulose</t>
  </si>
  <si>
    <t>1-methyl-2-pyrrolidone</t>
  </si>
  <si>
    <t xml:space="preserve">Xanthan gum             </t>
  </si>
  <si>
    <t xml:space="preserve">Benzotriazole           </t>
  </si>
  <si>
    <t>Piperidinol-propanetricarboxylate salt</t>
  </si>
  <si>
    <t>Diethylaminopropyl-DAS</t>
  </si>
  <si>
    <t>Methylbenzamide-DAS</t>
  </si>
  <si>
    <t>Pentaerythritol-tetrakis-phenol-propionate</t>
  </si>
  <si>
    <t>Denatonium benzoate</t>
  </si>
  <si>
    <t xml:space="preserve">Succinate                   </t>
  </si>
  <si>
    <t xml:space="preserve">Polyaspartic acid          </t>
  </si>
  <si>
    <t>Proteinhydrolizates, wheatgluten</t>
  </si>
  <si>
    <t>(*)</t>
  </si>
  <si>
    <t>(**)</t>
  </si>
  <si>
    <t>Safety factor for acute toxicity.</t>
  </si>
  <si>
    <t>Toxicity factor based on acute toxicity on aquatic organisms.</t>
  </si>
  <si>
    <t>Safety factor for chronic toxicity.</t>
  </si>
  <si>
    <t>Toxicity factor based on chronic toxicity on aquatic organisms.</t>
  </si>
  <si>
    <t>Readily biodegradable according to OECD guidelines.</t>
  </si>
  <si>
    <t>Persistent. The ingredient has failed the test for inherent biodegradability.</t>
  </si>
  <si>
    <t>The ingredient has not been tested.</t>
  </si>
  <si>
    <t>Not applicable</t>
  </si>
  <si>
    <t>Biodegradable under anaerobic conditions.</t>
  </si>
  <si>
    <t>Not biodegradable under anaerobic conditions.</t>
  </si>
  <si>
    <t>Deutsch</t>
  </si>
  <si>
    <t>L</t>
  </si>
  <si>
    <t>S</t>
  </si>
  <si>
    <t>J</t>
  </si>
  <si>
    <t>Abbaubarkeit</t>
  </si>
  <si>
    <t>Masse% 
(=g/100 g Produkt)</t>
  </si>
  <si>
    <t>Ergebnis</t>
  </si>
  <si>
    <t>Farbstoff</t>
  </si>
  <si>
    <t>Tensid</t>
  </si>
  <si>
    <t>Funktion</t>
  </si>
  <si>
    <t>Biozid</t>
  </si>
  <si>
    <t>aerobe Abbaubarkeit</t>
  </si>
  <si>
    <t>Produktart</t>
  </si>
  <si>
    <t>Auswahl janein</t>
  </si>
  <si>
    <t>(nur die rot unterlegten Felder auswählen oder ausfüllen)</t>
  </si>
  <si>
    <t>anearobe Abbaubarkeit</t>
  </si>
  <si>
    <t xml:space="preserve">Abbauwerte </t>
  </si>
  <si>
    <t>Grenzwert</t>
  </si>
  <si>
    <t>Bemerkungen Antragsteller</t>
  </si>
  <si>
    <t>English</t>
  </si>
  <si>
    <t>Sprache/Language:</t>
  </si>
  <si>
    <t>Produktart:</t>
  </si>
  <si>
    <t>Type of product:</t>
  </si>
  <si>
    <t>Date:</t>
  </si>
  <si>
    <t>weight in the formulation in</t>
  </si>
  <si>
    <t>mass-% (=g/100g product)</t>
  </si>
  <si>
    <t>Supplier declaration</t>
  </si>
  <si>
    <t>SDS</t>
  </si>
  <si>
    <t>water</t>
  </si>
  <si>
    <t>cons.</t>
  </si>
  <si>
    <t>no:</t>
  </si>
  <si>
    <t>Trade name</t>
  </si>
  <si>
    <t>Function</t>
  </si>
  <si>
    <t>added?</t>
  </si>
  <si>
    <t>(must be 100)</t>
  </si>
  <si>
    <t>Sum:</t>
  </si>
  <si>
    <t>remarks of the applicant</t>
  </si>
  <si>
    <t>1) Verordnung (EG) Nr. 1272/2008 über die Einstufung, Kennzeichnung und Verpackung von
 Stoffen und Gemischen, zur Änderung und Aufhebung der Richtlinien 67/548/EWG und 1999/45/EG und zur Änderung der Verordnung (EG) Nr. 1907/2006</t>
  </si>
  <si>
    <t>2) Richtlinie 67/548/EWG mit Anpassung an Verordnung (EG) Nr. 1907/2006 
gemäß Richtlinie 2006/121/EG und Richtlinie 1999/45/EG in der aktuellen Fassung</t>
  </si>
  <si>
    <t xml:space="preserve">1) Regulation (EC) No 1272/2008 on classification, labelling and packaging of substances and mixtures, amending and repealing Directives 67/548/EEC and 1999/45/EC, and amending Regulation (EC) No 1907/2006
</t>
  </si>
  <si>
    <t>2) Directive 67/548/EEC with adjustment to REACH according to Directive 2006/121/EC and Directive
 1999/45/EC as amended</t>
  </si>
  <si>
    <t>Hazard Statement (1)</t>
  </si>
  <si>
    <t>Risk Phrase (2)</t>
  </si>
  <si>
    <t>Surfactant</t>
  </si>
  <si>
    <t>Biocide</t>
  </si>
  <si>
    <t>Colouring agent</t>
  </si>
  <si>
    <t>Gefahrenhinweis 
(H-Sätze) (1)</t>
  </si>
  <si>
    <t>Gefahrsätze 
(R-Sätze) (2)</t>
  </si>
  <si>
    <t>Ingoing substance 3)</t>
  </si>
  <si>
    <t>DID- 1)</t>
  </si>
  <si>
    <t>not included</t>
  </si>
  <si>
    <t>1): Sofern eine DID-Nummer eingegeben wird, werden die Spalten L und M (AW/TW) sowie N und O (Abbaubarkeiten) automatisch gefüllt. Sofern die Substanz nicht in der DID-Liste enthalten ist, "not included" auswählen, die AW/TW-Werte bzw. die Abbaubarkeiten bestimmen und in den Spalten H bis K eingeben.</t>
  </si>
  <si>
    <t>in the DID-List (always in english)</t>
  </si>
  <si>
    <t>Eingaben nur für Substanzen, die nicht in der DID-Liste enthalten sind!</t>
  </si>
  <si>
    <t>AW</t>
  </si>
  <si>
    <t>TW chron.</t>
  </si>
  <si>
    <t>Fill-in only if substance not included in the DID-list</t>
  </si>
  <si>
    <t>TF chron.</t>
  </si>
  <si>
    <t>biodegradable</t>
  </si>
  <si>
    <t>Unter anaeroben Bedingungen biologisch abbaubar</t>
  </si>
  <si>
    <t>Schwer abbaubar. Die Prüfung des Inhaltsstoffes ergab keine inhärente biologische Abbaubarkeit.</t>
  </si>
  <si>
    <t>Der Inhaltsstoff wurde nicht geprüft.</t>
  </si>
  <si>
    <t>Nicht zutreffend</t>
  </si>
  <si>
    <t xml:space="preserve">R = </t>
  </si>
  <si>
    <t xml:space="preserve">I = </t>
  </si>
  <si>
    <t xml:space="preserve">P = </t>
  </si>
  <si>
    <t>O =</t>
  </si>
  <si>
    <t>NA =</t>
  </si>
  <si>
    <t>Unter anaeroben Bedingungen nicht biologisch abbaubar</t>
  </si>
  <si>
    <t xml:space="preserve">Y = </t>
  </si>
  <si>
    <t xml:space="preserve">N = </t>
  </si>
  <si>
    <t xml:space="preserve">O = </t>
  </si>
  <si>
    <t xml:space="preserve">NA = </t>
  </si>
  <si>
    <t>KVV chron</t>
  </si>
  <si>
    <t>Limit</t>
  </si>
  <si>
    <t>Result</t>
  </si>
  <si>
    <t>CDV chron</t>
  </si>
  <si>
    <t>Primärverpackungsteil (i)
(bitte Teile angeben)</t>
  </si>
  <si>
    <t>Beschreibung der Verpackungart:</t>
  </si>
  <si>
    <t>BCF</t>
  </si>
  <si>
    <t>log Kow</t>
  </si>
  <si>
    <t>Auswahl für Biozide: 
BCF / logKow</t>
  </si>
  <si>
    <t>Auswahl für Farbstoffe:
BCF / logKow oder Lebensmittel zugelassen</t>
  </si>
  <si>
    <t>Select for Biocides: 
BCF / logKow</t>
  </si>
  <si>
    <t>Select for Colouring agents:
BCF / logKow or approved for foodstuff</t>
  </si>
  <si>
    <t>BCF / log Kow</t>
  </si>
  <si>
    <t>Wert für</t>
  </si>
  <si>
    <t xml:space="preserve">Value of </t>
  </si>
  <si>
    <t>Description of the packaging:</t>
  </si>
  <si>
    <t>Duftstoff</t>
  </si>
  <si>
    <t>Fragrances</t>
  </si>
  <si>
    <t>Artikelnummer:</t>
  </si>
  <si>
    <t>Article number:</t>
  </si>
  <si>
    <t>Form in the product</t>
  </si>
  <si>
    <t>Physical state(s) in the product</t>
  </si>
  <si>
    <t>Form im Produkt</t>
  </si>
  <si>
    <t>Physikalischer Zustand im Produkt</t>
  </si>
  <si>
    <t>1): If a DID-no will be selected the columns L and M (DF/TF) as well as N and O (biodegrability) filled automatically. If the substance is not in the DID-Liste select "not included" and fill-in the values for DF/TF and the biodegrability in the columns H to K.</t>
  </si>
  <si>
    <t>aerob</t>
  </si>
  <si>
    <t>anaerob</t>
  </si>
  <si>
    <t>aerobic</t>
  </si>
  <si>
    <t>anaerobic</t>
  </si>
  <si>
    <t xml:space="preserve">(please fill-in all red coloured fields) </t>
  </si>
  <si>
    <t>LC50/ EC50 (*)</t>
  </si>
  <si>
    <t>SF (*) (Acute)</t>
  </si>
  <si>
    <t>TF    (Acute)</t>
  </si>
  <si>
    <t>SF (*) (Chronic)</t>
  </si>
  <si>
    <t>TF    (Chronic)</t>
  </si>
  <si>
    <t>C10-13 linear alkyl benzene sulphonates</t>
  </si>
  <si>
    <t>C14-16 Alkyl sulphonate</t>
  </si>
  <si>
    <t>C8-10 Alkyl sulphate</t>
  </si>
  <si>
    <t>C8-12 Alkyl ether sulphate, even and odd-numbered, 1-3 EO</t>
  </si>
  <si>
    <t>C12-18 Alkyl ether sulphate, even and odd-numbered, 1-3 EO</t>
  </si>
  <si>
    <t>Mono-C12-14 Alkyl sulfosuccinate</t>
  </si>
  <si>
    <t>Mono-C12-18 Alkyl sulfosuccinate</t>
  </si>
  <si>
    <t>Mono-C16-18 Alkyl sulfosuccinate</t>
  </si>
  <si>
    <t>di-C4-6 Alkyl sulfosuccinate</t>
  </si>
  <si>
    <t>di-2-ethylhexyl sulfosuccinate</t>
  </si>
  <si>
    <t>di-iso C10 Alkyl sulfosuccinate</t>
  </si>
  <si>
    <t>di-iso C13 Alkyl sulfosuccinate</t>
  </si>
  <si>
    <t>C12-14 Fatty acid methyl Ester Sulphonate</t>
  </si>
  <si>
    <t>C16-18 Fatty acid methyl Ester Sulphonate</t>
  </si>
  <si>
    <t>C14-16 alfa olefin sulphonate</t>
  </si>
  <si>
    <t>C14-18 alfa olefin sulphonate</t>
  </si>
  <si>
    <t>C9-11, ≥2 - ≤10 EO Carboxymethylated, sodium salt or acid</t>
  </si>
  <si>
    <t>C12-18 Alkyl phosphate esters</t>
  </si>
  <si>
    <t>Sodium cocoyl glutamate</t>
  </si>
  <si>
    <t>Sodium Lauroyl Methyl Isethionate</t>
  </si>
  <si>
    <t>C12-15 Alcohol, ≥2 - ≤6 EO, ≥2 - ≤6 PO</t>
  </si>
  <si>
    <t>C12-18 Alkyl glycerol ester (even numbered), 1-6,5 EO</t>
  </si>
  <si>
    <t>C12-18 Alkyl glycerol ester (even numbered), &gt;6,5-17 EO</t>
  </si>
  <si>
    <t>C8-12 Alkyl polyglycoside, branched</t>
  </si>
  <si>
    <t>N1 C8-18 Alkanolamide (even numbered)</t>
  </si>
  <si>
    <t xml:space="preserve">Coconut fatty acid monoethanolamide 4 and 5 EO   </t>
  </si>
  <si>
    <t>N2 C8-18 Alkanolamide</t>
  </si>
  <si>
    <t>Amines, tallow, ≤2,5 EO</t>
  </si>
  <si>
    <t>Amines, tallow, ≥20 - ≤50 EO</t>
  </si>
  <si>
    <t>C12 sorbitan monoester, 20 EO (polysorbate 20)</t>
  </si>
  <si>
    <t>C18 sorbitan monoester, 20 EO</t>
  </si>
  <si>
    <t>C8-10 Sorbitan mono- or diester</t>
  </si>
  <si>
    <t>Sorbitan stearate</t>
  </si>
  <si>
    <t>C12-15 Alkyl dimethyl betaine</t>
  </si>
  <si>
    <t>C8-18 Alkyl amidopropylbetaines</t>
  </si>
  <si>
    <t>C12-18 Alkyl amine oxide</t>
  </si>
  <si>
    <t>C12-14 Alkyl amidopropyl amine oxide</t>
  </si>
  <si>
    <t>C12-18 Alkyl amidopropyl amine oxide</t>
  </si>
  <si>
    <t>C10-18 Alkyl dimethyl amine oxide</t>
  </si>
  <si>
    <t>C8-18 Amphoacetates</t>
  </si>
  <si>
    <t>C8-16 alkyltrimethyl or benzyldimethyl quaternary ammonium salts</t>
  </si>
  <si>
    <t>C16-18 alkyl benzyldimethyl quaternary ammonium salts</t>
  </si>
  <si>
    <t>tri C16-18 Esterquats</t>
  </si>
  <si>
    <t>di C16-18 Esterquats</t>
  </si>
  <si>
    <t>1,2-Benzisothiazol-3-one (BIT)</t>
  </si>
  <si>
    <t>CMI + MI in mixture 3:1 (CAS 55965-84-9) (§)</t>
  </si>
  <si>
    <t>2-Methyl-2H-isothiazol-3-one (MI)</t>
  </si>
  <si>
    <t>Sorbate and sorbic acid</t>
  </si>
  <si>
    <t>N-(3-Aminopropyl)-N-dodecylpropane-1,3-diamine</t>
  </si>
  <si>
    <t>Phenoxypropanol</t>
  </si>
  <si>
    <t xml:space="preserve">Polycarboxylates homopolymer of acrylic acid                </t>
  </si>
  <si>
    <t xml:space="preserve">Polycarboxylates copolymer of acrylic/maleic acid               </t>
  </si>
  <si>
    <t>GLDA</t>
  </si>
  <si>
    <t xml:space="preserve">Phosphonates             </t>
  </si>
  <si>
    <t>Carboxymethyl inulin (CMI)</t>
  </si>
  <si>
    <t>Veg. Oil</t>
  </si>
  <si>
    <t>Veg. Oil (hydrogenated)</t>
  </si>
  <si>
    <t>Lauric Acid (C12:0)</t>
  </si>
  <si>
    <t>Lanolin</t>
  </si>
  <si>
    <t xml:space="preserve">Soluble Silicates                   </t>
  </si>
  <si>
    <t>Percarbonate</t>
  </si>
  <si>
    <t>H2O2</t>
  </si>
  <si>
    <t xml:space="preserve">C1-C3 alcohols                </t>
  </si>
  <si>
    <t>Polyethylene glycol, MW≥4100</t>
  </si>
  <si>
    <t>Polyethylene glycol, MW&lt;4100</t>
  </si>
  <si>
    <t>Ammonia</t>
  </si>
  <si>
    <t>Protease (active enzyme protein)</t>
  </si>
  <si>
    <t>Non-protease (active enzyme protein)</t>
  </si>
  <si>
    <t>But-2-one (MEK)</t>
  </si>
  <si>
    <t>Polysaccarides including starch</t>
  </si>
  <si>
    <t xml:space="preserve">Glycolic acid            </t>
  </si>
  <si>
    <t>Hydroxypropyl methyl cellulose</t>
  </si>
  <si>
    <t>Trimethyl pentanediol mono-isobutyrate</t>
  </si>
  <si>
    <t xml:space="preserve">Block polymers ***     </t>
  </si>
  <si>
    <t>Mn-saltren (CAS 61007-89-4)</t>
  </si>
  <si>
    <t>Tri-sodium methylglycine diacetat</t>
  </si>
  <si>
    <t>Tocopherol acetate</t>
  </si>
  <si>
    <t>Ethylhexyl salicylate</t>
  </si>
  <si>
    <t>Ethylhexyl triazone</t>
  </si>
  <si>
    <t>Octocrilene</t>
  </si>
  <si>
    <t>Bis-ethylhexyloxyphenol methoxyphenyl triazine</t>
  </si>
  <si>
    <t>Butyl methoxydibenzoylmethane</t>
  </si>
  <si>
    <t>e-phthaloimidoperoxyhexanoic acid</t>
  </si>
  <si>
    <t>Insoluble inorganic  - Inorganic ingredient with very low, or no ability to dissolve in water.</t>
  </si>
  <si>
    <t>If no acceptable toxicity data was found, these columns are empty. In that case TF(chronic) is defined as equal to TF(acute) and vice versa</t>
  </si>
  <si>
    <t xml:space="preserve">As a general rule licence applicants must use the data on the list. Perfumes and dyes are exceptions. If toxicity data is submitted by the licence </t>
  </si>
  <si>
    <t xml:space="preserve">applicant the submitted data shall be used to calculate the TF and determine the degradability. If not, the values on the list shall be used. </t>
  </si>
  <si>
    <t xml:space="preserve">(***) </t>
  </si>
  <si>
    <t>The applicants data on aerobic degradability of DID no. 2603 Block polymers will be accepted after presentation of test-report.</t>
  </si>
  <si>
    <t xml:space="preserve">(§) </t>
  </si>
  <si>
    <t>5-Chloro-2-Methyl-4-isothiazolin-3-one and 2-Methyl-4-isothiazolin-3-one in mixture 3:1</t>
  </si>
  <si>
    <t>List of abbreviations:</t>
  </si>
  <si>
    <t xml:space="preserve">SF(acute) </t>
  </si>
  <si>
    <t xml:space="preserve">TF(acute) </t>
  </si>
  <si>
    <t xml:space="preserve">SF(chronic) </t>
  </si>
  <si>
    <t xml:space="preserve">TF(chronic) </t>
  </si>
  <si>
    <t xml:space="preserve">DF </t>
  </si>
  <si>
    <t>Degradation factor.</t>
  </si>
  <si>
    <t>Aerobic degradation:</t>
  </si>
  <si>
    <t xml:space="preserve">R </t>
  </si>
  <si>
    <t xml:space="preserve"> Inherently biodegradable according to OECD guidelines.</t>
  </si>
  <si>
    <t xml:space="preserve">P </t>
  </si>
  <si>
    <t xml:space="preserve">O </t>
  </si>
  <si>
    <t xml:space="preserve">NA </t>
  </si>
  <si>
    <t>Anaerobic degradation:</t>
  </si>
  <si>
    <t xml:space="preserve">Y </t>
  </si>
  <si>
    <t xml:space="preserve">N </t>
  </si>
  <si>
    <t>Tensid aus Palmöl/Palmkernöl</t>
  </si>
  <si>
    <t>Tensid nicht aus Palmöl/Palmkernöl</t>
  </si>
  <si>
    <t>(bitte auswählen oder eingeben)</t>
  </si>
  <si>
    <t>Lebensmittel zugelassen</t>
  </si>
  <si>
    <t>approved for foodstuff</t>
  </si>
  <si>
    <t>2) Reibekörper = N</t>
  </si>
  <si>
    <t>KVV chron / AG</t>
  </si>
  <si>
    <t>CDV chron / AC</t>
  </si>
  <si>
    <t>=aNBO (Tensid)</t>
  </si>
  <si>
    <t>=aNBO (surf.)</t>
  </si>
  <si>
    <t>(in l/g AG)</t>
  </si>
  <si>
    <t>(in l/g AC)</t>
  </si>
  <si>
    <t>=aNBO (org. Sub.)</t>
  </si>
  <si>
    <t>=anNBO (org. Sub.)</t>
  </si>
  <si>
    <t>Sekundärverpackungsteil (i)
(bitte Teile angeben)</t>
  </si>
  <si>
    <t>Produkt mit Sekundärverpackung</t>
  </si>
  <si>
    <t>Produkt mit Nachfüllpackungen</t>
  </si>
  <si>
    <t>Weight of the product (in the primary packaging) in gram (D):</t>
  </si>
  <si>
    <t>F = V x R / Vnachf. (aufgerundet auf nächste ganze Zahl)</t>
  </si>
  <si>
    <t>Originalpackung</t>
  </si>
  <si>
    <t>Nachfüllpackung</t>
  </si>
  <si>
    <t>Weight of the product (in the primary packaging) in gram (Drefill):</t>
  </si>
  <si>
    <t>Gewicht des Produkts 
(in der Primärverpackung) in Gramm (D):</t>
  </si>
  <si>
    <t>Gewicht des Produkts 
(in der Primärverpackung) in Gramm (Dnachf.):</t>
  </si>
  <si>
    <t>Anzahl Originalpackungen in Sekundärverpackung</t>
  </si>
  <si>
    <t>Gewicht des Primär-verpackungsteils (Wi) in g</t>
  </si>
  <si>
    <t>Gewicht des Sekundär-verpackungsteils (Wi) in g</t>
  </si>
  <si>
    <t>Product with refill offered</t>
  </si>
  <si>
    <t>F = V x R / Vrefill (rounded up to the next whole number)</t>
  </si>
  <si>
    <t>parent pack</t>
  </si>
  <si>
    <t>refill pack</t>
  </si>
  <si>
    <t>Volumen des Produkts 
(in der Primärverpackung) in ml (V):</t>
  </si>
  <si>
    <t>Volumen des Produkts 
(in der Primärverpackung) in ml (Vnachf.):</t>
  </si>
  <si>
    <t>Product with secondary packaging</t>
  </si>
  <si>
    <t>Amount of parent packs in secondary packaging</t>
  </si>
  <si>
    <t>weight of this primary 
packaging part (Wi) in g</t>
  </si>
  <si>
    <t>weight of this secondary  
packaging part (Wi) in g</t>
  </si>
  <si>
    <t>davon nicht erneuerbar/
wiederverwertet (Ni)* in g</t>
  </si>
  <si>
    <t>Volume of the product 
(in the primary packaging) in ml (Vrefill):</t>
  </si>
  <si>
    <t>Volume of the product
(in the primary packaging) in ml (V):</t>
  </si>
  <si>
    <t>part of the primary 
packaging (i) 
(please name the part)</t>
  </si>
  <si>
    <t>part of the secondary 
packaging (i)
(please name the part)</t>
  </si>
  <si>
    <t>proportional weight of 
the grouping packaging</t>
  </si>
  <si>
    <t>Proportionales Gewicht 
der Umverpackung</t>
  </si>
  <si>
    <t>(please select or fill-in)</t>
  </si>
  <si>
    <t>=aNBO (org. subst.)</t>
  </si>
  <si>
    <t>=anNBO (org. subst.)</t>
  </si>
  <si>
    <t>Falls H/EUH-Hinweis mit möglichen Beschränkungen erkannt wird, wechselt Schrift auf "rot"</t>
  </si>
  <si>
    <t>In case H/EUH-statement with possible restrictions are detected, font changed to red</t>
  </si>
  <si>
    <t>Tensid ohne leichte aerobe Abbaubarkeit</t>
  </si>
  <si>
    <t xml:space="preserve">Surfactant not readily biodegradable </t>
  </si>
  <si>
    <t>2) rubbing/abrasive agents = N</t>
  </si>
  <si>
    <t>The number of time that the parent pack can be refilled (R). 
Provide values or use default values of R=5 for plastics and R=2 for cardborad.</t>
  </si>
  <si>
    <t>Wie oft kann die Originalpackung nachgefüllt werden? (R)
Nachweisen oder Standardwerte R = 2 für Pappe und  R = 5 für Kunststoff verwenden.</t>
  </si>
  <si>
    <t>Spezifikation</t>
  </si>
  <si>
    <t xml:space="preserve">Nachweis </t>
  </si>
  <si>
    <t xml:space="preserve">Book&amp;Claim </t>
  </si>
  <si>
    <t>Produktionszeitraum
von</t>
  </si>
  <si>
    <t>bis</t>
  </si>
  <si>
    <t>Bezeichnung lt. IUPAC</t>
  </si>
  <si>
    <t>Name (IUPAC)</t>
  </si>
  <si>
    <t>(bitte auswählen)</t>
  </si>
  <si>
    <t>(please select)</t>
  </si>
  <si>
    <t>Nachweis</t>
  </si>
  <si>
    <t>Produktionsmenge 
(der beantragten Rezeptur) in  t</t>
  </si>
  <si>
    <t>Specification</t>
  </si>
  <si>
    <t>Production volume 
(requested formulation) in  t</t>
  </si>
  <si>
    <t>production period
from</t>
  </si>
  <si>
    <t>to</t>
  </si>
  <si>
    <t>Verification</t>
  </si>
  <si>
    <t>Sonstige</t>
  </si>
  <si>
    <t>Other</t>
  </si>
  <si>
    <t>Konz</t>
  </si>
  <si>
    <t>VP</t>
  </si>
  <si>
    <t>active content</t>
  </si>
  <si>
    <t xml:space="preserve">Aktivgehalt </t>
  </si>
  <si>
    <t>im Vorprodukt (in %)</t>
  </si>
  <si>
    <t>in the pre-product (in %)</t>
  </si>
  <si>
    <t>Primärverpackung und Produkt (g) (=m1)</t>
  </si>
  <si>
    <t>Primärverpackung und Restprodukt bei normaler Verwendung (g) (=m2)</t>
  </si>
  <si>
    <t>Primärverpackung, leer und gesäubert (g) (=m3)</t>
  </si>
  <si>
    <t>R = ((m2 – m3)/(m1 – m3)) × 100 ( %)</t>
  </si>
  <si>
    <t>Primary packaging and product (g) (=m1)</t>
  </si>
  <si>
    <t>Primary packaging and product residue in normal conditions of use (g) (=m2)</t>
  </si>
  <si>
    <t>Primary packaging emptied and cleaned (g) (=m3)</t>
  </si>
  <si>
    <t>Etikett</t>
  </si>
  <si>
    <t>Verschluss</t>
  </si>
  <si>
    <t>Klebstoff</t>
  </si>
  <si>
    <t>PETG -Polyethylenterephthalat, glykol-modifiziert</t>
  </si>
  <si>
    <t>Glas</t>
  </si>
  <si>
    <t>Metal</t>
  </si>
  <si>
    <t>Polyamid</t>
  </si>
  <si>
    <t>funktionelle Polyolefine</t>
  </si>
  <si>
    <t>Metall- und Lichtschutzbeschichtung</t>
  </si>
  <si>
    <t>nicht vorhanden</t>
  </si>
  <si>
    <t>Flasche</t>
  </si>
  <si>
    <t>Silikon, D &gt; 1 g/cm3</t>
  </si>
  <si>
    <t>Beschichtung</t>
  </si>
  <si>
    <t>Material Behälter/Flasche</t>
  </si>
  <si>
    <t>Material Verschluss</t>
  </si>
  <si>
    <t>Material Container/Bottle</t>
  </si>
  <si>
    <t>Material Label</t>
  </si>
  <si>
    <t>Material Closure</t>
  </si>
  <si>
    <t>Material Barrierebeschichtung</t>
  </si>
  <si>
    <t>Material Barriere Coating</t>
  </si>
  <si>
    <t>Adhesive</t>
  </si>
  <si>
    <t>PETG Polyethylene terephthalate glycol-modified</t>
  </si>
  <si>
    <t>EVA - Ethylenvinylacetat</t>
  </si>
  <si>
    <t>EVOH - Ethylenvinylalkohol</t>
  </si>
  <si>
    <t>HDPE - High-density polyethylen</t>
  </si>
  <si>
    <t>PET - Polyethylenterephthalat</t>
  </si>
  <si>
    <t>PP - Polypropylen</t>
  </si>
  <si>
    <t>PS - Polystyrol</t>
  </si>
  <si>
    <t>PVC - Polyvinylchlorid</t>
  </si>
  <si>
    <t>EVA - Ethylene Vinyl Acetate</t>
  </si>
  <si>
    <t>EVOH - Ethylene vinyl alcohol</t>
  </si>
  <si>
    <t>HDPE - High-density polyethylene</t>
  </si>
  <si>
    <t>PET - Polyethylenterephthalate</t>
  </si>
  <si>
    <t>PP - Polypropylene</t>
  </si>
  <si>
    <t>PS - Polystyrene</t>
  </si>
  <si>
    <t>PVC - Polyvinylchloride</t>
  </si>
  <si>
    <t>Glass</t>
  </si>
  <si>
    <t>Silicone, D &gt; 1 g/cm4</t>
  </si>
  <si>
    <t>Polyamide</t>
  </si>
  <si>
    <t>functional polyolefins</t>
  </si>
  <si>
    <t>metallised and light blocking barriers</t>
  </si>
  <si>
    <t>nonexistent</t>
  </si>
  <si>
    <t>„Rinse-off“-Kosmetikprodukte: Berechnung Kriterium 4 (c) und 4 (d)</t>
  </si>
  <si>
    <t>rinse-off cosmetic products: Calculation criteria 4 (c) and 4 (d)</t>
  </si>
  <si>
    <t>thereof not renewable/
recyceled (Ni)* in g</t>
  </si>
  <si>
    <t>x</t>
  </si>
  <si>
    <t>Nicht-Tensid aus Palm/Palmkernöl</t>
  </si>
  <si>
    <t>Enthält Palm/Palmkernöl</t>
  </si>
  <si>
    <t>non-surfactant from palm/palm kernel oil</t>
  </si>
  <si>
    <t xml:space="preserve">Surfactant not from palm/palm kernel oil </t>
  </si>
  <si>
    <t>Surfactant from palm/palm kernel oil</t>
  </si>
  <si>
    <t>Amount 
of palm/palm kernel oil
(in  t) (Book&amp;Claim)</t>
  </si>
  <si>
    <t>Menge 
an Palm/Palmkernöl
(in  t) (Book&amp;Claim)</t>
  </si>
  <si>
    <t>Inhaltsstoff 3)</t>
  </si>
  <si>
    <t>3) angezeigt werden nur Inhaltsstoffe, die Palm/Palmkernöl enthalten</t>
  </si>
  <si>
    <t>3) Only ingoing substances containing palm/palmkernel oil are visible</t>
  </si>
  <si>
    <t>Palm/Palmkernöl-Anteil (in %)</t>
  </si>
  <si>
    <t>Proportion palm/pamkernel oil (in %)</t>
  </si>
  <si>
    <t>Lieferscheine/Rechnungen (segregiert oder MB)</t>
  </si>
  <si>
    <t>Delivery notes/Invoices (segregated or MB)</t>
  </si>
  <si>
    <t>(=Declaration Manufacturer of the product)</t>
  </si>
  <si>
    <t>(=Erklärung Hersteller des Produkts)</t>
  </si>
  <si>
    <t>Vertragsnummer:</t>
  </si>
  <si>
    <t>Contract number:</t>
  </si>
  <si>
    <t>Zeichennehmer:</t>
  </si>
  <si>
    <t>am Gesamt-Tensid-System</t>
  </si>
  <si>
    <t>(in the total carbon in the surfactant system)</t>
  </si>
  <si>
    <t>regenerativer Kohlenstoffanteil (in %)</t>
  </si>
  <si>
    <t>regenerative carbon content of the total carbon (in %)</t>
  </si>
  <si>
    <t>Minimaler Wert</t>
  </si>
  <si>
    <t>minimum value</t>
  </si>
  <si>
    <t>oder am Rohstoff
(in  t) (segregiert/Mass-Balance)</t>
  </si>
  <si>
    <t>or of raw material
(in  t) (segregated/Mass-Balance)</t>
  </si>
  <si>
    <t>im Vorprodukt enthalten</t>
  </si>
  <si>
    <t>contained in primary product</t>
  </si>
  <si>
    <t>(please choose)</t>
  </si>
  <si>
    <t>3) angezeigt werden nur Tenside</t>
  </si>
  <si>
    <t>3) Only surfactants are visible</t>
  </si>
  <si>
    <t>Version</t>
  </si>
  <si>
    <t>Release</t>
  </si>
  <si>
    <t>Changes</t>
  </si>
  <si>
    <t>Rezeptureingang</t>
  </si>
  <si>
    <t xml:space="preserve">Bemerkungen: </t>
  </si>
  <si>
    <t xml:space="preserve">Kontrolle RAL </t>
  </si>
  <si>
    <t>ggf. zurück an Antragsteller</t>
  </si>
  <si>
    <t>ggf. Eingang geänderte Rezeptur</t>
  </si>
  <si>
    <t xml:space="preserve">ggf. Kontrolle RAL </t>
  </si>
  <si>
    <t>Weiterleitung UBA</t>
  </si>
  <si>
    <t>Zurück vom UBA</t>
  </si>
  <si>
    <t>3) Automatisch werden alle Inhaltstoffe übernommen.</t>
  </si>
  <si>
    <t>3) automatically all ingoing substances appear.</t>
  </si>
  <si>
    <t>Formulierung des Waschmittels (Zusammensetzung aus Vorprodukten)</t>
  </si>
  <si>
    <t>Formulation of the laundry detergent (composition of primary products)</t>
  </si>
  <si>
    <t>Vollwaschmittel, Buntwaschmittel</t>
  </si>
  <si>
    <t>Feinwaschmittel</t>
  </si>
  <si>
    <t>Fleckenentferner</t>
  </si>
  <si>
    <t>Produktform</t>
  </si>
  <si>
    <t>fest (Pulver)</t>
  </si>
  <si>
    <t>flüssig (inkl. Gel)</t>
  </si>
  <si>
    <t>Produktform:</t>
  </si>
  <si>
    <t>Stoff</t>
  </si>
  <si>
    <t>substance</t>
  </si>
  <si>
    <t>Enzym</t>
  </si>
  <si>
    <t>Enzyme</t>
  </si>
  <si>
    <t>Bleichmittel</t>
  </si>
  <si>
    <t>Bleach</t>
  </si>
  <si>
    <t>Bleach activator</t>
  </si>
  <si>
    <t>Bleichkatalysator</t>
  </si>
  <si>
    <t>Dosis</t>
  </si>
  <si>
    <t>dosage</t>
  </si>
  <si>
    <t>(in g/kg Wäsche)</t>
  </si>
  <si>
    <t>(in g/kg laundry)</t>
  </si>
  <si>
    <t>Organic substance not readily biodegradable</t>
  </si>
  <si>
    <t>Organic substance anaerobically non-biodegradable</t>
  </si>
  <si>
    <t>Organischer Inhaltsstoff ohne leichte aerobe Abbaubarkeit</t>
  </si>
  <si>
    <t>Organischer Inhaltsstoff ohne anaerobe Abbaubarkeit</t>
  </si>
  <si>
    <t>solid (powder)</t>
  </si>
  <si>
    <t>liquid (incl. gel)</t>
  </si>
  <si>
    <t>Fest</t>
  </si>
  <si>
    <t>Flüssig</t>
  </si>
  <si>
    <t>Bezugsdosierung (in g/kg oder ml/kg Wäsche):</t>
  </si>
  <si>
    <t>=( Wi + Ui ) /
 ( Di x ri )</t>
  </si>
  <si>
    <t>Formulierung des Waschmittels (Inhaltsstoffe)</t>
  </si>
  <si>
    <t>Formulation of the laundry detergent (ingoing substances)</t>
  </si>
  <si>
    <t>Waschmittel: DID-Nr aller Inhaltsstoffe bzw. Werte nach Teil B der DID-Liste</t>
  </si>
  <si>
    <t xml:space="preserve">Laundry detergent: DID-no of all ingoing substances resp. values acc. Part B </t>
  </si>
  <si>
    <t>Waschmittel: Berechnung zu Kriterium 3.3</t>
  </si>
  <si>
    <t>Waschmittel:  Berechnung zu Kriterium 3.2</t>
  </si>
  <si>
    <t>Laundry detergent: Calculation for criteria 3.3</t>
  </si>
  <si>
    <t>Laundry detergent: Calculation for criteria 3.2</t>
  </si>
  <si>
    <t>Beschreibung der Verpackung:</t>
  </si>
  <si>
    <t>Anzahl produzierter/verkaufter 
Einheiten (Primärverpackungen)</t>
  </si>
  <si>
    <t>Amount produced/sold 
units (primary packaging):</t>
  </si>
  <si>
    <t>Teil (i) der Primärverpackung 
(bitte Teil benennen)</t>
  </si>
  <si>
    <t>Part (i) of the primary packaging 
(please specify part)</t>
  </si>
  <si>
    <t>Gewicht des
Teils (i)
in g (Wi)</t>
  </si>
  <si>
    <t>Weight of 
this part (i)
in g (Wi)</t>
  </si>
  <si>
    <t>Wieder-
verwertungs-
zahl (ri)</t>
  </si>
  <si>
    <t>Recycling
figure (ri)</t>
  </si>
  <si>
    <t>(Di)</t>
  </si>
  <si>
    <t>Erstverpackung</t>
  </si>
  <si>
    <t>Packaging parent pack</t>
  </si>
  <si>
    <t>Packaging refill pack</t>
  </si>
  <si>
    <t>=GNV</t>
  </si>
  <si>
    <t>=WUR</t>
  </si>
  <si>
    <t>Packungsgröße 1</t>
  </si>
  <si>
    <t>packaging size 1</t>
  </si>
  <si>
    <t>Packungsgröße 2</t>
  </si>
  <si>
    <t>packaging size 2</t>
  </si>
  <si>
    <t>Packungsgröße 3</t>
  </si>
  <si>
    <t>packaging size 3</t>
  </si>
  <si>
    <t>Packungsgröße 4</t>
  </si>
  <si>
    <t>packaging size 4</t>
  </si>
  <si>
    <t>Maximaler Wert</t>
  </si>
  <si>
    <t>Pulver</t>
  </si>
  <si>
    <t>Andere</t>
  </si>
  <si>
    <t>Powder</t>
  </si>
  <si>
    <t>Höchste empfohlenen Dosierung
(für feste in g/kg, für flüssige in ml/kg Wäsche)</t>
  </si>
  <si>
    <t>Highest recommended dosage 
(in g/kg for solids, in ml/kg laundry for liquids)</t>
  </si>
  <si>
    <t xml:space="preserve"> für weiches Wasser (0 - 6° dH)</t>
  </si>
  <si>
    <t>for soft water  (0 - 6° dH)</t>
  </si>
  <si>
    <t xml:space="preserve"> für mittleres Wasser (7 - 13° dH)</t>
  </si>
  <si>
    <t>for medium water  (7 - 13° dH)</t>
  </si>
  <si>
    <t xml:space="preserve"> für hartes Wasser &gt;14° dH)</t>
  </si>
  <si>
    <t>for hard water  (&gt;14° dH)</t>
  </si>
  <si>
    <t>Verschmut-
zungsgrad:
Leicht</t>
  </si>
  <si>
    <t>Degree of soiling:
Light</t>
  </si>
  <si>
    <t>Verschmut-
zungsgrad:
Mittel</t>
  </si>
  <si>
    <t>Degree of soiling:
Medium</t>
  </si>
  <si>
    <t>Verschmut-
zungsgrad:
Schwer</t>
  </si>
  <si>
    <t>Degree of soiling:
Heavy</t>
  </si>
  <si>
    <t>Empfohlene Dosierungen für Füllmenge Wäsche (in kg)</t>
  </si>
  <si>
    <t>Empfohlene Dosierungen lt. Label für unterscheidliche Wasserhärten</t>
  </si>
  <si>
    <t>Höchstwert für Dosierung</t>
  </si>
  <si>
    <t>Bezugsdosierung (in g/kg Wäsche):</t>
  </si>
  <si>
    <t>Kriterium 3.14.2 eingehalten?</t>
  </si>
  <si>
    <t xml:space="preserve">Waschmittel: Eingaben und Berechnungen zur Dosierung </t>
  </si>
  <si>
    <t>Laundry detergent: Input and Calculation for Dosage</t>
  </si>
  <si>
    <t>Heavy-duty laundry detergent, Colour-safe detergent</t>
  </si>
  <si>
    <t>Low-duty laundry detergent</t>
  </si>
  <si>
    <t>Stain remover</t>
  </si>
  <si>
    <t>Form of product:</t>
  </si>
  <si>
    <t>Reference dosage (in g/kg or ml/kg laundry)</t>
  </si>
  <si>
    <t>Reference dosage (in g/kg laundry)</t>
  </si>
  <si>
    <t>(für feste Produkte in g, für flüssige Produkte in ml angeben
Bei Dosierungen für Vor- und Hauptwaschgang ist die Gesamtdosierung anzugeben )</t>
  </si>
  <si>
    <t>(for solid products in g, for liquid products in ml; total dosage (prewash + wash) if applicable)</t>
  </si>
  <si>
    <t>Recommended dosage for laundry load</t>
  </si>
  <si>
    <t>Recommended dosage for different water hardness</t>
  </si>
  <si>
    <t>Maximal value for dosage</t>
  </si>
  <si>
    <t>Criteria 3.14.2 fulfilled?</t>
  </si>
  <si>
    <t>Anlage 2 zur RAL-UZ202 (Ausgabe Januar 2016) V2</t>
  </si>
  <si>
    <t>annex 2 for RAL-UZ202 (Edition January 2016) V2</t>
  </si>
  <si>
    <t>Ausnahme für anNBO</t>
  </si>
  <si>
    <t>Organischer Stoff</t>
  </si>
  <si>
    <t>organic substance</t>
  </si>
  <si>
    <t>keine</t>
  </si>
  <si>
    <t>no</t>
  </si>
  <si>
    <t>Ausnahme anNBO</t>
  </si>
  <si>
    <t>Elementarer 
Phosphor</t>
  </si>
  <si>
    <t>elemental phosphorus</t>
  </si>
  <si>
    <t>(in % vom Molekular-
gewicht des
Inhaltsstoff)</t>
  </si>
  <si>
    <t>(in % of the substance's 
molecular weight)</t>
  </si>
  <si>
    <t>Contains palm/palm kernel oil</t>
  </si>
  <si>
    <t>Mikroorganismen</t>
  </si>
  <si>
    <t>Microorganisms</t>
  </si>
  <si>
    <t>Liquid</t>
  </si>
  <si>
    <t>Solid</t>
  </si>
  <si>
    <t>gelöst</t>
  </si>
  <si>
    <t>solved</t>
  </si>
  <si>
    <t>Fest (dispergiert)</t>
  </si>
  <si>
    <t>Solid (dispersed)</t>
  </si>
  <si>
    <t>(nano)</t>
  </si>
  <si>
    <t>420</t>
  </si>
  <si>
    <t>Wenn H-Satz beschränkt: 
Ausnahme weil:</t>
  </si>
  <si>
    <t>If H-phrase restricted:
exemption because</t>
  </si>
  <si>
    <t>Ausnahme für Substanz</t>
  </si>
  <si>
    <t>Derogated substance</t>
  </si>
  <si>
    <t>Ausnahme</t>
  </si>
  <si>
    <t>Below measurement 
threshold</t>
  </si>
  <si>
    <t>VOC
(bp &lt; 150°C)</t>
  </si>
  <si>
    <t>Detergents Ingredients Database, version 2016</t>
  </si>
  <si>
    <t xml:space="preserve">                                         </t>
  </si>
  <si>
    <t>C10 Alkyl sulphate</t>
  </si>
  <si>
    <t>C 12-14 Alkyl sulphate</t>
  </si>
  <si>
    <t>C 12-18 Alkyl sulphate</t>
  </si>
  <si>
    <t>C 16-18 Alkyl sulphate</t>
  </si>
  <si>
    <t>C 16-18 Alkyl ether sulphate, ≥1 - ≤ 4 EO</t>
  </si>
  <si>
    <t>Alkylamino sulfosuccinates (even numbered)</t>
  </si>
  <si>
    <t>Alkylamino[ethyl] sulfosuccinates (even numbered)</t>
  </si>
  <si>
    <t xml:space="preserve">Aspartic acid, N-(3-carboxy-1-oxo-sulfopropyl)-N-(C16-C18 (even numbered), C18 unsaturated alkyl) tetrasodium salts </t>
  </si>
  <si>
    <t>Soap C&gt;12-22 (Remark: fatty acids are listed in DID 2520)</t>
  </si>
  <si>
    <t>C12-18,   ≥2 - ≤10 EO Carboxymethylated, sodium salt or acid</t>
  </si>
  <si>
    <t>iso C13 Alkyl phosphate esters, 3 EO</t>
  </si>
  <si>
    <t>C 9-11 Alcohol, branched, &gt;2.5 - ≤10 EO</t>
  </si>
  <si>
    <t>C 9-11 Alcohol, branched, &gt;10 EO</t>
  </si>
  <si>
    <t>2-propylheptyl alcohol, &gt;2.5 - ≤10 EO</t>
  </si>
  <si>
    <t>C10 Alcohol, ≥ 5 - ≤11 EO multibranched(Trimer-propen-oxo-alcohol)</t>
  </si>
  <si>
    <t>C12-16 Alcohol, predominately linear, ≤2,5 EO</t>
  </si>
  <si>
    <t>C12-16 Alcohol, predominately linear, &gt;2,5 - ≤5 EO</t>
  </si>
  <si>
    <t>C12-16 Alcohol, predominately linear, &gt;5 - ≤10 EO</t>
  </si>
  <si>
    <t>C12-14 Alcohol, ≥5 - ≤8 EO 1 t-BuO (endcapped)</t>
  </si>
  <si>
    <r>
      <t xml:space="preserve">iso-C13 Alcohol, ≤ </t>
    </r>
    <r>
      <rPr>
        <sz val="8.1"/>
        <color theme="1"/>
        <rFont val="Arial"/>
        <family val="2"/>
      </rPr>
      <t>2,5 EO</t>
    </r>
  </si>
  <si>
    <r>
      <t>iso-C13 Alcohol, &gt;2,5 - ≤6</t>
    </r>
    <r>
      <rPr>
        <sz val="8.1"/>
        <color theme="1"/>
        <rFont val="Arial"/>
        <family val="2"/>
      </rPr>
      <t xml:space="preserve"> EO</t>
    </r>
  </si>
  <si>
    <r>
      <t>iso-C13 Alcohol, ≥7 - &lt;20</t>
    </r>
    <r>
      <rPr>
        <sz val="8.1"/>
        <color theme="1"/>
        <rFont val="Arial"/>
        <family val="2"/>
      </rPr>
      <t xml:space="preserve"> EO</t>
    </r>
  </si>
  <si>
    <t>C14-15 Alcohol, predominately linear, ≤ 2,5 EO</t>
  </si>
  <si>
    <t>C12-16 Alcohol, predominately linear &gt;10 - &lt;20 EO</t>
  </si>
  <si>
    <t>C12-16 Alcohol, predominately linear, &gt;20 - &lt;30 EO</t>
  </si>
  <si>
    <t>C12-16 Alcohol, predominately linear, ≥30 EO</t>
  </si>
  <si>
    <t>C12-18 Alcohol, predominately linear, ≤2,5 EO</t>
  </si>
  <si>
    <t>C12-18 Alcohol, predominately linear, &gt;2,5 - ≤5 EO</t>
  </si>
  <si>
    <t>C12-18 Alcohol, predominately linear, &gt;5 - ≤10 EO</t>
  </si>
  <si>
    <t>C12-18 Alcohol, predominately linear, &gt; 10 EO</t>
  </si>
  <si>
    <t>C16-18 Alcohol, predominately linear, ≤2,5 EO</t>
  </si>
  <si>
    <t>C16-18 Alcohol, predominately linear, &gt;2,5 - ≤8 EO</t>
  </si>
  <si>
    <t>C16-18 Alcohol, predominately linear, &gt;9 - ≤19 EO</t>
  </si>
  <si>
    <t>C16-18 Alcohol, predominately linear, ≥20 - ≤30 EO</t>
  </si>
  <si>
    <t>C16-18 Alcohol, predominately linear, &gt;30 EO</t>
  </si>
  <si>
    <t>C10-16 Alcohol, 6 and 7 EO, ≤3 PO</t>
  </si>
  <si>
    <t>C4-10 Alkyl polyglucoside</t>
  </si>
  <si>
    <t>C 12-14 Alkyl polyglycoside</t>
  </si>
  <si>
    <t>C 16-18 Alkyl polyglycoside</t>
  </si>
  <si>
    <t>Amines, coco, ≥10 - ≤15 EO</t>
  </si>
  <si>
    <t>Amines, tallow, ≥5 - ≤11 EO</t>
  </si>
  <si>
    <t>Amines, tallow, ≥12 - ≤19 EO</t>
  </si>
  <si>
    <t xml:space="preserve">Amines, C18 saturated and unsaturated, ≤2,5 EO </t>
  </si>
  <si>
    <t xml:space="preserve">Amines, C18 saturated and unsaturated, ≥5 - ≤15 EO </t>
  </si>
  <si>
    <t>Amines, C18 saturated and unsaturated, ≥20 - ≤25 EO</t>
  </si>
  <si>
    <t>C12-14 Fatty acid methyl ester (MEE), 1-30 EO</t>
  </si>
  <si>
    <t>2-bromo-2-nitropropane-1,3-diol (Remark: Formaldehyde donor)</t>
  </si>
  <si>
    <t>Linear polydimethylsiloxanes</t>
  </si>
  <si>
    <t xml:space="preserve">Paraffin (CAS 8002-74-2)                  </t>
  </si>
  <si>
    <t xml:space="preserve">Glycerol, sorbitol and xylitol                  </t>
  </si>
  <si>
    <t xml:space="preserve">Zeolite                   (Insoluble Inorganic)                       </t>
  </si>
  <si>
    <t xml:space="preserve">Fatty acids, C≥14-C≤22 (even numbered) (Remark: soap is listed in DID 2025)    </t>
  </si>
  <si>
    <t>Fatty acid, C≥6-C≤12 methyl ester</t>
  </si>
  <si>
    <t>Cetyl Alcohol and Cetearyl Alcohol</t>
  </si>
  <si>
    <t xml:space="preserve">Calcium- and sodium chloride </t>
  </si>
  <si>
    <t>Silicon dioxide, quartz          (Insoluble inorganic)</t>
  </si>
  <si>
    <t>Xylene sulphonate</t>
  </si>
  <si>
    <t>Proteins except enzymes</t>
  </si>
  <si>
    <r>
      <t xml:space="preserve">Iminodisuccinat </t>
    </r>
    <r>
      <rPr>
        <b/>
        <sz val="9"/>
        <color rgb="FFFF0000"/>
        <rFont val="Geneva"/>
      </rPr>
      <t/>
    </r>
  </si>
  <si>
    <t>Methanesulphonic acid</t>
  </si>
  <si>
    <t>Aloe vera</t>
  </si>
  <si>
    <t>Panthenol</t>
  </si>
  <si>
    <t>Caprylyl glycol</t>
  </si>
  <si>
    <t>Glycerides, C14-18 and C16-18-unsatd. mono-, di- and tri-</t>
  </si>
  <si>
    <t>pH (Konzentrat)</t>
  </si>
  <si>
    <t>Kennzeichnung H-Sätze</t>
  </si>
  <si>
    <t>Für Kinder</t>
  </si>
  <si>
    <t>Vergabe (Auswahl)</t>
  </si>
  <si>
    <t>Produktart (Nach Vergabe)</t>
  </si>
  <si>
    <t>COMMISSION DECISION</t>
  </si>
  <si>
    <t>BESCHLUSS DER KOMMISSION</t>
  </si>
  <si>
    <t>Rinse aid</t>
  </si>
  <si>
    <t>Stain remover (pre-treatment only)</t>
  </si>
  <si>
    <t>Beschluss</t>
  </si>
  <si>
    <t>(2017/xxx/EU) I&amp;I Dishwasher detergents</t>
  </si>
  <si>
    <t>(2017/xxx/EU) I&amp;I Laundry detergents</t>
  </si>
  <si>
    <t xml:space="preserve">Multi-component system Part 1 </t>
  </si>
  <si>
    <t>Multi-component system Part 2</t>
  </si>
  <si>
    <t>Multi-component system Part 3</t>
  </si>
  <si>
    <t>Multi-component system Part 4</t>
  </si>
  <si>
    <t>Multi-component system Part 5</t>
  </si>
  <si>
    <t>Multi-component system Part 6</t>
  </si>
  <si>
    <t>Multi-component system Part 7</t>
  </si>
  <si>
    <t>Multi-component system Part 8</t>
  </si>
  <si>
    <t xml:space="preserve">Mehrkomponentensystem Teil 1 </t>
  </si>
  <si>
    <t>Mehrkomponentensystem Teil 2</t>
  </si>
  <si>
    <t>Mehrkomponentensystem Teil 3</t>
  </si>
  <si>
    <t>Mehrkomponentensystem Teil 4</t>
  </si>
  <si>
    <t>Mehrkomponentensystem Teil 5</t>
  </si>
  <si>
    <t>Mehrkomponentensystem Teil 6</t>
  </si>
  <si>
    <t>Mehrkomponentensystem Teil 7</t>
  </si>
  <si>
    <t>Mehrkomponentensystem Teil 8</t>
  </si>
  <si>
    <t>Produkt</t>
  </si>
  <si>
    <t>Bitte bei Mehrkomponententeil Funktion spezifizieren:</t>
  </si>
  <si>
    <t>All-purpose cleaner, RTU</t>
  </si>
  <si>
    <t>All-purpose cleaner, undiluted</t>
  </si>
  <si>
    <t>Kitchen cleaner, RTU</t>
  </si>
  <si>
    <t xml:space="preserve">Kitchen cleaner, undiluted </t>
  </si>
  <si>
    <t>Window cleaner, RTU</t>
  </si>
  <si>
    <t>Window cleaner, undiluted</t>
  </si>
  <si>
    <t>Sanitary cleaner, RTU</t>
  </si>
  <si>
    <t xml:space="preserve">Sanitary cleaner, undiluted </t>
  </si>
  <si>
    <t>pH (gebrauchsfertig)</t>
  </si>
  <si>
    <t>pH (concentrate)</t>
  </si>
  <si>
    <t>pH (RTU)</t>
  </si>
  <si>
    <t>for private use</t>
  </si>
  <si>
    <t>for professional use</t>
  </si>
  <si>
    <t>for private and professional use</t>
  </si>
  <si>
    <t>für privaten Gebrauch</t>
  </si>
  <si>
    <t>für professionellen Gebrauch</t>
  </si>
  <si>
    <t>für pivaten und professionellen Gebrauch</t>
  </si>
  <si>
    <t>Kennzeichnung (H-Sätze)</t>
  </si>
  <si>
    <t>Dichte Konzentrat (falls flüssig/Gel):</t>
  </si>
  <si>
    <t>spec. grav. concentrate (if liquid/gel):</t>
  </si>
  <si>
    <t>Privat</t>
  </si>
  <si>
    <t>Anwendung</t>
  </si>
  <si>
    <t>Application</t>
  </si>
  <si>
    <t>Licence Holder:</t>
  </si>
  <si>
    <t>Enthält Konservierungsmittel</t>
  </si>
  <si>
    <t>Enthält Duftstoffe</t>
  </si>
  <si>
    <t>Enthält Farbstoffe</t>
  </si>
  <si>
    <t>Enthält Mikroorganismen</t>
  </si>
  <si>
    <t>Enthält Enzyme</t>
  </si>
  <si>
    <t>Enthält Palm/Palmkernöl oder deren Derivate</t>
  </si>
  <si>
    <t>Contains palm/palm kernel oil or derivates</t>
  </si>
  <si>
    <t>Contains colouring agents</t>
  </si>
  <si>
    <t>Contains preservatives</t>
  </si>
  <si>
    <t>Contains fragrances</t>
  </si>
  <si>
    <t>Contains micro-organisms</t>
  </si>
  <si>
    <t>Einheit Referenzdosierung (Auswahl)</t>
  </si>
  <si>
    <t>Einheit</t>
  </si>
  <si>
    <t>HDD: g/l Spülwasser</t>
  </si>
  <si>
    <t>HDD: ml/l Spülwasser</t>
  </si>
  <si>
    <t>HSC: Gebrauchsfertiges Produkt (RTU)</t>
  </si>
  <si>
    <t>HSC: g/l Reinigungslösung</t>
  </si>
  <si>
    <t>Allzweckreiniger, unverdünnt</t>
  </si>
  <si>
    <t>Allzweckreiniger, gebrauchsfertig (RTU)</t>
  </si>
  <si>
    <t xml:space="preserve">Küchenreiniger, unverdünnt </t>
  </si>
  <si>
    <t>Fensterreiniger, unverdünnt</t>
  </si>
  <si>
    <t xml:space="preserve">Sanitärreiniger, unverdünnt </t>
  </si>
  <si>
    <t>Küchenreiniger, gebrauchsfertig (RTU)</t>
  </si>
  <si>
    <t>Fensterreiniger, gebrauchsfertig (RTU)</t>
  </si>
  <si>
    <t>Sanitärreiniger, gebrauchsfertig (RTU)</t>
  </si>
  <si>
    <t>Fleckenentferner (ausschließlich zur Vorbehandlung)</t>
  </si>
  <si>
    <t>(2017/xxx/EU) I&amp;I Maschinengeschirrspülmittel</t>
  </si>
  <si>
    <t xml:space="preserve">(2017/xxx/EU) I&amp;I Waschmittel </t>
  </si>
  <si>
    <t>Klarspüler</t>
  </si>
  <si>
    <t>LD: g/kg Wäsche</t>
  </si>
  <si>
    <t>LD: ml/kg Wäsche</t>
  </si>
  <si>
    <t>DD: g/Spülgang</t>
  </si>
  <si>
    <t>DD: ml/Spülgang</t>
  </si>
  <si>
    <t>HDD: g/l washing water</t>
  </si>
  <si>
    <t>HDD: ml/l washing water</t>
  </si>
  <si>
    <t>DD: g/wash</t>
  </si>
  <si>
    <t>DD: ml/wash</t>
  </si>
  <si>
    <t>LD: g/kg Laundry</t>
  </si>
  <si>
    <t>LD: ml/kg Laundry</t>
  </si>
  <si>
    <t>HSC: RTU product</t>
  </si>
  <si>
    <t>HSC: g/l cleaning solution</t>
  </si>
  <si>
    <t>Hersteller/Lieferant</t>
  </si>
  <si>
    <t>Manufacturer/retailer</t>
  </si>
  <si>
    <t>Handgeschirrspülmittel</t>
  </si>
  <si>
    <t>Hand dishwashing detergent</t>
  </si>
  <si>
    <t>Unterhalb der 
Bestimmungsgrenze</t>
  </si>
  <si>
    <t>Please specify function if part of a Multi-component system:</t>
  </si>
  <si>
    <t>(in g/...)</t>
  </si>
  <si>
    <t>(in l/...)</t>
  </si>
  <si>
    <t>Tensid (H400/H412) ohne anaerobe Abbaubarkeit</t>
  </si>
  <si>
    <t xml:space="preserve">Surfactant (H400/H412) anaerobically non-biodegradable </t>
  </si>
  <si>
    <t>(für Tenside)</t>
  </si>
  <si>
    <t>mit H400</t>
  </si>
  <si>
    <t>mit H412</t>
  </si>
  <si>
    <t>mit H400 oder 412</t>
  </si>
  <si>
    <t>VOC</t>
  </si>
  <si>
    <t>KVV</t>
  </si>
  <si>
    <t>aNBO</t>
  </si>
  <si>
    <t>anNBO</t>
  </si>
  <si>
    <t>=VOC</t>
  </si>
  <si>
    <t>=P</t>
  </si>
  <si>
    <t>no limit</t>
  </si>
  <si>
    <t>Monofunktionales Geschirrspülmittel</t>
  </si>
  <si>
    <t>Multifunktionales Geschirrspülmittel</t>
  </si>
  <si>
    <t>Single-function dishwasher detergents</t>
  </si>
  <si>
    <t>Multi-function dishwasher detergents</t>
  </si>
  <si>
    <t>Voll- und Buntwaschmittel (Pulver/Tabletten)</t>
  </si>
  <si>
    <t>Feinwaschmittel (Pulver/Tabletten)</t>
  </si>
  <si>
    <t>Voll- und Buntwaschmittel (Flüssigkeit/Kapsel/Gel)</t>
  </si>
  <si>
    <t>Feinwaschmittel (Flüssigkeit/Kapsel/Gel)</t>
  </si>
  <si>
    <t>Heavy-duty detergent, colour-safe detergent (powder/tablets)</t>
  </si>
  <si>
    <t>Light-duty detergent  (powder/tablets)</t>
  </si>
  <si>
    <t>Heavy-duty detergent, colour-safe detergent (liquid, capsules, gel)</t>
  </si>
  <si>
    <t>Light-duty detergent (liquid, capsules, gel)</t>
  </si>
  <si>
    <t>314</t>
  </si>
  <si>
    <t>H314 restricted only for HDD</t>
  </si>
  <si>
    <t>H314 nur für HDD unzulässig</t>
  </si>
  <si>
    <t>Referenzdosierung
(in g/Einheit lt. Beschluss)</t>
  </si>
  <si>
    <t>Reference Dosage
(in g/unit as in decision)</t>
  </si>
  <si>
    <r>
      <t xml:space="preserve">3) Anzugeben sind alle Inhaltsstoffe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0,01%, Konservierungs-, Farb- und Duftstoffe unabhängig von ihrer Konzentration. Bei Duftstoffen kann die Eingabe der einzelnen Inhaltsstoffe entfallen, sofern alle Inhaltsstoffe im SDS aufgeführt werden.</t>
    </r>
  </si>
  <si>
    <t xml:space="preserve">3) Fill-in all ingoing substances ≥ 0,01%, preservatives, fragrances and colouring agents regardless of concentration. The ingoing substances of fragrances do not need to be listed indivually if they are listed in the SDS. </t>
  </si>
  <si>
    <t>HSC: ml/l Reinigungslösung</t>
  </si>
  <si>
    <t>HSC: ml/l cleaning solution</t>
  </si>
  <si>
    <t>GNV</t>
  </si>
  <si>
    <t>Referenzdosierung:</t>
  </si>
  <si>
    <t>reference dosage:</t>
  </si>
  <si>
    <t>Wiederverwertes Material der Primärverpackung:</t>
  </si>
  <si>
    <t>Recycled materials in primary packaging:</t>
  </si>
  <si>
    <t>Packungsgröße 5</t>
  </si>
  <si>
    <t>packaging size 5</t>
  </si>
  <si>
    <t>Packungsgröße 6</t>
  </si>
  <si>
    <t>packaging size 6</t>
  </si>
  <si>
    <t>Packungsgröße 7</t>
  </si>
  <si>
    <t>packaging size 7</t>
  </si>
  <si>
    <t>Packungsgröße 8</t>
  </si>
  <si>
    <t>packaging size 8</t>
  </si>
  <si>
    <t>Höchstwert Referenzdosierung</t>
  </si>
  <si>
    <t xml:space="preserve">Höchstwert der Referenzdosierung: </t>
  </si>
  <si>
    <t>Höchstwert der Referenzdosierung eingehalten:</t>
  </si>
  <si>
    <t>Für HSC/gebrauchsfertiges 
Produkt (RTU) 1000 und 
für Klarspüler 3 eingeben.</t>
  </si>
  <si>
    <t>Zeichenanwender / Produktname (Land):</t>
  </si>
  <si>
    <t>Distributor / Product name (Country):</t>
  </si>
  <si>
    <t>Ausnahmen</t>
  </si>
  <si>
    <t>Only for HSC (RTU): trigger spray</t>
  </si>
  <si>
    <t>Only for HSC: Undiluted product for the sole purpose of refilling trigger sprays</t>
  </si>
  <si>
    <t>Only for LD: Liquid/gel laundry detergents (in tablets or capsules)</t>
  </si>
  <si>
    <t>Nur für HSC (RTU): Triggerflasche</t>
  </si>
  <si>
    <t>Nur für HSC: unverdünntes Produkt für das Nachfüllen von Triggersprays</t>
  </si>
  <si>
    <t>Nur für LD: Waschmittel als Flüssigkeit/Gel (in Tabletten/Kapseln)</t>
  </si>
  <si>
    <t>Ausnahmen für GNV? (Auswahl)</t>
  </si>
  <si>
    <t>Packaging size 1 to 8</t>
  </si>
  <si>
    <t>Packungsgröße 1 bis 8</t>
  </si>
  <si>
    <t>Limit of reference dosage fulfilled:</t>
  </si>
  <si>
    <t>Limit of reference dosage:</t>
  </si>
  <si>
    <t>Template</t>
  </si>
  <si>
    <t>Template May 2017</t>
  </si>
  <si>
    <t>Verpackungsbestandteil
(Ausgenommen: Pumpmechanismen auch von Sprays)</t>
  </si>
  <si>
    <t>Material Etikett/Manschette</t>
  </si>
  <si>
    <t>Any other plastic materials for sleeves/labels with D &gt;1 g/cm3</t>
  </si>
  <si>
    <t>sonstige Kunststoffmaterialien mit D &gt;1 g/cm3</t>
  </si>
  <si>
    <r>
      <t>sonstige Kunststoffmaterialien mit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</si>
  <si>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Silicone, D &lt; 1 g/cm4</t>
  </si>
  <si>
    <r>
      <t>Any other plastic materials for sleeves/labels with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</si>
  <si>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Silikon, D &lt; 1 g/cm3</t>
  </si>
  <si>
    <t>Metall</t>
  </si>
  <si>
    <t>Volumen/Gewicht des Produkts in der 
Primärverpackung (bei Referenzdosierung
in ml in l, bei Referenzdosierung in g in kg):</t>
  </si>
  <si>
    <t>Volume of the product in the primary
packaging (if reference dosage in ml 
in l, if reference dosage in g in kg):</t>
  </si>
  <si>
    <t xml:space="preserve">davon Neumaterial
in g (Ui) </t>
  </si>
  <si>
    <t>thereof virgin
material in g (Ui)</t>
  </si>
  <si>
    <t>Part of the packaging
(excempted: Pump mechanisms (including in sprays)</t>
  </si>
  <si>
    <t xml:space="preserve">
Fill in 1000 for HSC/RTU product
 and 3 for Rinse-aid.</t>
  </si>
  <si>
    <t>exemption for anNBO</t>
  </si>
  <si>
    <t>1): Sofern eine DID-Nummer eingegeben wird, werden die Spalten M und N (AW/TW) sowie O und P (Abbaubarkeiten) automatisch gefüllt. Sofern die Substanz nicht in der DID-Liste enthalten ist, "not included" auswählen, die AW/TW-Werte bzw. die Abbaubarkeiten bestimmen und in den Spalten H bis K eingeben.</t>
  </si>
  <si>
    <t>1): If a DID-no will be selected the columns M and N (DF/TF) as well as O and P (biodegrability) filled automatically. If the substance is not in the DID-Liste select "not included" and fill-in the values for DF/TF and the biodegrability in the columns H to K.</t>
  </si>
  <si>
    <t>Für HSC die Anwendung (z.B. 
Badreiniger, saurer WC Reiniger, 
Fußbodenreiniger) beschreiben:</t>
  </si>
  <si>
    <t>Specify for HSC the application 
(e.g. bathroom cleaner, acid toilet
cleaner, floor cleaner):</t>
  </si>
  <si>
    <t xml:space="preserve">Ingredient name </t>
  </si>
  <si>
    <t>Formel Blatt "Results-2" in Spalte I "P" durch "Q" ersetzt</t>
  </si>
  <si>
    <t>Höchstdosierung für DD auf Blatt "Product" ergänzt, Schriftänderung auf rot für BCF/log Kow wenn überschritten</t>
  </si>
  <si>
    <t>Weitere DID-Nr in Rot, Wasser in Zelle B12 in Formulation, KVV-Zahlen ohne Leerzeichen in Auswahldaten, Aktivgehalt max 200 wg. Reaktion, Form im Produkt in allen Zellen</t>
  </si>
  <si>
    <t>Template June 2017</t>
  </si>
  <si>
    <t>=anNBO (Tensid H400/H412)</t>
  </si>
  <si>
    <t>=anNBO (surf. H400/H412)</t>
  </si>
  <si>
    <t>Korrektur in Formel bei Packaging size 2-4 und 6-8 (stand überall C$13) , diverse kleine Änderungen</t>
  </si>
  <si>
    <t>Biologisch leicht abbaubar nach OECD Richtlinien</t>
  </si>
  <si>
    <t>Biologisch inherent abbaubar nach OECD Richtlinien</t>
  </si>
  <si>
    <t>Inherently biodegradable according to OECD guidelines.</t>
  </si>
  <si>
    <t>(EU) 2017/1218 Waschmittel</t>
  </si>
  <si>
    <t>(EU) 2017/1216 Maschinengeschirrspülmittel</t>
  </si>
  <si>
    <t>(EU) 2017/1214) Handgeschirrspülmittel</t>
  </si>
  <si>
    <t>(EU) 2017/1217) Reinigungsmittel für  harte Oberflächen</t>
  </si>
  <si>
    <t>(EU) 2017/1217) Hard surface cleaning products</t>
  </si>
  <si>
    <t>(EU) 2017/1214) Hand dishwashing detergents</t>
  </si>
  <si>
    <t>(EU) 2017/1218) Laundry detergents</t>
  </si>
  <si>
    <t>(EU) 2017/1216) Dishwasher detergents</t>
  </si>
  <si>
    <t>05/2017 (test)</t>
  </si>
  <si>
    <t>ohne</t>
  </si>
  <si>
    <t>Testversion 1</t>
  </si>
  <si>
    <t>Testversion 2</t>
  </si>
  <si>
    <t>Testversion 3</t>
  </si>
  <si>
    <t>Testversion 4</t>
  </si>
  <si>
    <t>Testversion 5</t>
  </si>
  <si>
    <t xml:space="preserve">Version 1 </t>
  </si>
  <si>
    <t>07/2017</t>
  </si>
  <si>
    <t>Einfügen der Beschlüsse</t>
  </si>
  <si>
    <t>Contains enzymes</t>
  </si>
  <si>
    <t>Unit reference dosage (Select)</t>
  </si>
  <si>
    <t>Template July 2017</t>
  </si>
  <si>
    <t>Version 2</t>
  </si>
  <si>
    <t>Template August 2017</t>
  </si>
  <si>
    <t>08/2017</t>
  </si>
  <si>
    <t xml:space="preserve">Änderung der Einheit Blatt Results-1 Zellen H11 bis K11 </t>
  </si>
  <si>
    <t>Version 3</t>
  </si>
  <si>
    <t>Template Nov 2017</t>
  </si>
  <si>
    <t>Änderung der DID-list 2016 auf final</t>
  </si>
  <si>
    <t>Exception for WUR? (Select)</t>
  </si>
  <si>
    <t>Non-ionic surfactants (****)</t>
  </si>
  <si>
    <r>
      <t>C8-11 Alcohol, predominately linear, ≤</t>
    </r>
    <r>
      <rPr>
        <sz val="8.1"/>
        <color rgb="FF00B050"/>
        <rFont val="Arial"/>
        <family val="2"/>
      </rPr>
      <t>2,5 EO</t>
    </r>
  </si>
  <si>
    <r>
      <t>C8-11 Alcohol, predominately linear, &gt;2,5 - ≤10</t>
    </r>
    <r>
      <rPr>
        <sz val="8.1"/>
        <color rgb="FF00B050"/>
        <rFont val="Arial"/>
        <family val="2"/>
      </rPr>
      <t xml:space="preserve"> EO</t>
    </r>
  </si>
  <si>
    <r>
      <t>C8-11 Alcohol, predominately linear, &gt;10</t>
    </r>
    <r>
      <rPr>
        <sz val="8.1"/>
        <color rgb="FF00B050"/>
        <rFont val="Arial"/>
        <family val="2"/>
      </rPr>
      <t xml:space="preserve"> EO</t>
    </r>
  </si>
  <si>
    <r>
      <t>C9-11 Alcohol, branched, ≤</t>
    </r>
    <r>
      <rPr>
        <sz val="8.1"/>
        <color rgb="FF00B050"/>
        <rFont val="Arial"/>
        <family val="2"/>
      </rPr>
      <t>2,5 EO</t>
    </r>
  </si>
  <si>
    <r>
      <t>C14-15 Alcohol, predominately linear, &gt;2,5 - ≤10</t>
    </r>
    <r>
      <rPr>
        <sz val="8.1"/>
        <color rgb="FF00B050"/>
        <rFont val="Arial"/>
        <family val="2"/>
      </rPr>
      <t xml:space="preserve"> EO</t>
    </r>
  </si>
  <si>
    <t>Preservatives (****)</t>
  </si>
  <si>
    <t>Other ingredients (****)</t>
  </si>
  <si>
    <t>(****)</t>
  </si>
  <si>
    <t xml:space="preserve">If you have used previous versions of the DID-list (2007 or 2014), please note that some DID-list numbers no longer match in the 2016-version. </t>
  </si>
  <si>
    <t>Some substances have been removed and others have got a new substance description and therefore assigned a new DID-number.</t>
  </si>
</sst>
</file>

<file path=xl/styles.xml><?xml version="1.0" encoding="utf-8"?>
<styleSheet xmlns="http://schemas.openxmlformats.org/spreadsheetml/2006/main">
  <numFmts count="9">
    <numFmt numFmtId="164" formatCode="_-* #,##0.00\ _€_-;\-* #,##0.00\ _€_-;_-* &quot;-&quot;??\ _€_-;_-@_-"/>
    <numFmt numFmtId="165" formatCode="0.000"/>
    <numFmt numFmtId="166" formatCode="0.0"/>
    <numFmt numFmtId="167" formatCode="0.00000"/>
    <numFmt numFmtId="168" formatCode="0.0#####"/>
    <numFmt numFmtId="169" formatCode="0.0######"/>
    <numFmt numFmtId="170" formatCode="0.0########"/>
    <numFmt numFmtId="171" formatCode="0.0##"/>
    <numFmt numFmtId="172" formatCode="0.0%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Geneva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name val="Geneva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9"/>
      <color indexed="12"/>
      <name val="Geneva"/>
    </font>
    <font>
      <sz val="10"/>
      <color rgb="FFFF0000"/>
      <name val="Arial"/>
      <family val="2"/>
    </font>
    <font>
      <b/>
      <u/>
      <sz val="12"/>
      <color rgb="FFFF0000"/>
      <name val="Arial"/>
      <family val="2"/>
    </font>
    <font>
      <sz val="8"/>
      <color rgb="FFFF0000"/>
      <name val="Arial"/>
      <family val="2"/>
    </font>
    <font>
      <b/>
      <u/>
      <sz val="11"/>
      <name val="Arial"/>
      <family val="2"/>
    </font>
    <font>
      <b/>
      <i/>
      <u/>
      <sz val="10"/>
      <name val="Arial"/>
      <family val="2"/>
    </font>
    <font>
      <sz val="11"/>
      <color rgb="FFFF0000"/>
      <name val="Arial"/>
      <family val="2"/>
    </font>
    <font>
      <sz val="10"/>
      <name val="Calibri"/>
      <family val="2"/>
    </font>
    <font>
      <b/>
      <sz val="10"/>
      <color theme="0"/>
      <name val="Arial"/>
      <family val="2"/>
    </font>
    <font>
      <b/>
      <i/>
      <u/>
      <sz val="11"/>
      <color rgb="FFFF0000"/>
      <name val="Arial"/>
      <family val="2"/>
    </font>
    <font>
      <i/>
      <sz val="10"/>
      <color rgb="FFFF0000"/>
      <name val="Arial"/>
      <family val="2"/>
    </font>
    <font>
      <sz val="9"/>
      <color theme="1"/>
      <name val="Geneva"/>
    </font>
    <font>
      <sz val="12"/>
      <color theme="1"/>
      <name val="Geneva"/>
    </font>
    <font>
      <b/>
      <sz val="18"/>
      <color theme="1"/>
      <name val="Arial"/>
      <family val="2"/>
    </font>
    <font>
      <b/>
      <sz val="18"/>
      <color theme="1"/>
      <name val="Geneva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Geneva"/>
    </font>
    <font>
      <sz val="8.1"/>
      <color theme="1"/>
      <name val="Arial"/>
      <family val="2"/>
    </font>
    <font>
      <b/>
      <sz val="9"/>
      <color rgb="FFFF0000"/>
      <name val="Geneva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rgb="FF00B050"/>
      <name val="Geneva"/>
    </font>
    <font>
      <sz val="9"/>
      <color rgb="FF00B050"/>
      <name val="Arial"/>
      <family val="2"/>
    </font>
    <font>
      <sz val="8.1"/>
      <color rgb="FF00B050"/>
      <name val="Arial"/>
      <family val="2"/>
    </font>
    <font>
      <sz val="10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9" fontId="44" fillId="0" borderId="0" applyFont="0" applyFill="0" applyBorder="0" applyAlignment="0" applyProtection="0"/>
  </cellStyleXfs>
  <cellXfs count="63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3" borderId="0" xfId="0" applyFill="1" applyProtection="1"/>
    <xf numFmtId="0" fontId="0" fillId="0" borderId="0" xfId="0" applyProtection="1">
      <protection hidden="1"/>
    </xf>
    <xf numFmtId="0" fontId="5" fillId="0" borderId="2" xfId="0" applyFont="1" applyBorder="1" applyProtection="1">
      <protection hidden="1"/>
    </xf>
    <xf numFmtId="0" fontId="8" fillId="3" borderId="3" xfId="0" applyFont="1" applyFill="1" applyBorder="1" applyProtection="1">
      <protection hidden="1"/>
    </xf>
    <xf numFmtId="0" fontId="14" fillId="0" borderId="3" xfId="1" applyFont="1" applyFill="1" applyBorder="1" applyAlignment="1" applyProtection="1">
      <alignment horizontal="left"/>
      <protection hidden="1"/>
    </xf>
    <xf numFmtId="0" fontId="8" fillId="3" borderId="4" xfId="0" applyFont="1" applyFill="1" applyBorder="1" applyProtection="1">
      <protection hidden="1"/>
    </xf>
    <xf numFmtId="0" fontId="14" fillId="0" borderId="4" xfId="1" applyFont="1" applyBorder="1" applyAlignment="1" applyProtection="1">
      <alignment horizontal="left"/>
      <protection hidden="1"/>
    </xf>
    <xf numFmtId="0" fontId="5" fillId="3" borderId="2" xfId="0" applyFont="1" applyFill="1" applyBorder="1" applyProtection="1">
      <protection hidden="1"/>
    </xf>
    <xf numFmtId="0" fontId="9" fillId="3" borderId="0" xfId="0" applyFont="1" applyFill="1" applyBorder="1" applyAlignment="1" applyProtection="1">
      <alignment horizontal="right"/>
      <protection hidden="1"/>
    </xf>
    <xf numFmtId="0" fontId="9" fillId="0" borderId="0" xfId="0" applyFont="1" applyBorder="1" applyProtection="1">
      <protection hidden="1"/>
    </xf>
    <xf numFmtId="0" fontId="9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left"/>
      <protection hidden="1"/>
    </xf>
    <xf numFmtId="0" fontId="5" fillId="3" borderId="0" xfId="0" applyFont="1" applyFill="1" applyBorder="1" applyProtection="1">
      <protection hidden="1"/>
    </xf>
    <xf numFmtId="0" fontId="8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right"/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15" fillId="3" borderId="0" xfId="0" applyFont="1" applyFill="1" applyBorder="1" applyProtection="1">
      <protection hidden="1"/>
    </xf>
    <xf numFmtId="0" fontId="8" fillId="5" borderId="18" xfId="0" applyFont="1" applyFill="1" applyBorder="1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 wrapText="1"/>
      <protection hidden="1"/>
    </xf>
    <xf numFmtId="0" fontId="8" fillId="5" borderId="10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10" fillId="3" borderId="1" xfId="0" applyFont="1" applyFill="1" applyBorder="1" applyAlignment="1" applyProtection="1">
      <alignment vertical="center"/>
      <protection hidden="1"/>
    </xf>
    <xf numFmtId="0" fontId="8" fillId="3" borderId="1" xfId="0" quotePrefix="1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Border="1" applyAlignment="1" applyProtection="1">
      <alignment horizontal="right"/>
      <protection hidden="1"/>
    </xf>
    <xf numFmtId="0" fontId="16" fillId="6" borderId="35" xfId="0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166" fontId="12" fillId="0" borderId="1" xfId="0" applyNumberFormat="1" applyFont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right"/>
      <protection hidden="1"/>
    </xf>
    <xf numFmtId="0" fontId="11" fillId="3" borderId="0" xfId="0" applyFont="1" applyFill="1" applyBorder="1" applyProtection="1">
      <protection hidden="1"/>
    </xf>
    <xf numFmtId="0" fontId="6" fillId="3" borderId="0" xfId="0" applyFont="1" applyFill="1" applyBorder="1" applyProtection="1">
      <protection hidden="1"/>
    </xf>
    <xf numFmtId="166" fontId="7" fillId="6" borderId="0" xfId="0" applyNumberFormat="1" applyFont="1" applyFill="1" applyBorder="1" applyProtection="1">
      <protection hidden="1"/>
    </xf>
    <xf numFmtId="2" fontId="7" fillId="3" borderId="0" xfId="0" applyNumberFormat="1" applyFont="1" applyFill="1" applyBorder="1" applyProtection="1"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10" fillId="3" borderId="0" xfId="0" applyFont="1" applyFill="1" applyBorder="1" applyProtection="1">
      <protection hidden="1"/>
    </xf>
    <xf numFmtId="0" fontId="0" fillId="3" borderId="0" xfId="0" quotePrefix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18" fillId="3" borderId="0" xfId="0" applyFont="1" applyFill="1" applyBorder="1" applyProtection="1">
      <protection hidden="1"/>
    </xf>
    <xf numFmtId="0" fontId="18" fillId="3" borderId="0" xfId="0" applyFont="1" applyFill="1" applyBorder="1" applyAlignment="1" applyProtection="1">
      <alignment horizontal="right"/>
      <protection hidden="1"/>
    </xf>
    <xf numFmtId="0" fontId="18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9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Protection="1">
      <protection hidden="1"/>
    </xf>
    <xf numFmtId="0" fontId="8" fillId="3" borderId="0" xfId="0" applyFont="1" applyFill="1" applyBorder="1" applyAlignment="1" applyProtection="1">
      <alignment horizontal="center"/>
      <protection hidden="1"/>
    </xf>
    <xf numFmtId="0" fontId="12" fillId="5" borderId="16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right" vertical="center"/>
      <protection hidden="1"/>
    </xf>
    <xf numFmtId="0" fontId="12" fillId="3" borderId="1" xfId="0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horizontal="center" vertical="center"/>
      <protection hidden="1"/>
    </xf>
    <xf numFmtId="166" fontId="7" fillId="3" borderId="0" xfId="0" applyNumberFormat="1" applyFont="1" applyFill="1" applyBorder="1" applyAlignment="1" applyProtection="1">
      <alignment vertical="top" wrapText="1"/>
      <protection hidden="1"/>
    </xf>
    <xf numFmtId="0" fontId="18" fillId="3" borderId="0" xfId="0" applyFont="1" applyFill="1" applyProtection="1">
      <protection hidden="1"/>
    </xf>
    <xf numFmtId="0" fontId="8" fillId="5" borderId="23" xfId="0" applyFont="1" applyFill="1" applyBorder="1" applyAlignment="1" applyProtection="1">
      <alignment horizontal="center"/>
      <protection hidden="1"/>
    </xf>
    <xf numFmtId="0" fontId="8" fillId="5" borderId="16" xfId="0" applyFont="1" applyFill="1" applyBorder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center"/>
      <protection hidden="1"/>
    </xf>
    <xf numFmtId="0" fontId="20" fillId="5" borderId="18" xfId="0" applyFont="1" applyFill="1" applyBorder="1" applyAlignment="1" applyProtection="1">
      <alignment horizontal="center"/>
      <protection hidden="1"/>
    </xf>
    <xf numFmtId="0" fontId="20" fillId="5" borderId="10" xfId="0" applyFont="1" applyFill="1" applyBorder="1" applyAlignment="1" applyProtection="1">
      <alignment horizontal="center"/>
      <protection hidden="1"/>
    </xf>
    <xf numFmtId="0" fontId="5" fillId="7" borderId="1" xfId="0" applyFont="1" applyFill="1" applyBorder="1"/>
    <xf numFmtId="0" fontId="8" fillId="5" borderId="18" xfId="0" applyFont="1" applyFill="1" applyBorder="1" applyAlignment="1" applyProtection="1">
      <alignment horizontal="center" wrapText="1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Border="1" applyAlignment="1" applyProtection="1">
      <alignment horizontal="right" vertical="center"/>
      <protection hidden="1"/>
    </xf>
    <xf numFmtId="0" fontId="8" fillId="0" borderId="10" xfId="0" applyFont="1" applyBorder="1" applyAlignment="1" applyProtection="1">
      <alignment horizontal="right"/>
      <protection hidden="1"/>
    </xf>
    <xf numFmtId="0" fontId="0" fillId="0" borderId="0" xfId="0" applyAlignment="1">
      <alignment wrapText="1"/>
    </xf>
    <xf numFmtId="0" fontId="5" fillId="3" borderId="0" xfId="0" applyFont="1" applyFill="1" applyAlignment="1" applyProtection="1">
      <alignment horizontal="right" vertical="center"/>
      <protection hidden="1"/>
    </xf>
    <xf numFmtId="49" fontId="0" fillId="3" borderId="0" xfId="0" applyNumberFormat="1" applyFill="1" applyAlignment="1" applyProtection="1">
      <alignment horizontal="righ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49" fontId="8" fillId="3" borderId="0" xfId="0" applyNumberFormat="1" applyFont="1" applyFill="1" applyAlignment="1" applyProtection="1">
      <alignment horizontal="righ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49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 applyProtection="1">
      <protection hidden="1"/>
    </xf>
    <xf numFmtId="0" fontId="12" fillId="5" borderId="10" xfId="0" applyFont="1" applyFill="1" applyBorder="1" applyAlignment="1" applyProtection="1">
      <alignment horizontal="center" vertical="center" wrapText="1"/>
      <protection hidden="1"/>
    </xf>
    <xf numFmtId="2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>
      <alignment wrapText="1"/>
    </xf>
    <xf numFmtId="49" fontId="4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Protection="1">
      <protection hidden="1"/>
    </xf>
    <xf numFmtId="14" fontId="13" fillId="3" borderId="1" xfId="0" applyNumberFormat="1" applyFont="1" applyFill="1" applyBorder="1" applyProtection="1">
      <protection hidden="1"/>
    </xf>
    <xf numFmtId="0" fontId="13" fillId="3" borderId="1" xfId="0" applyNumberFormat="1" applyFont="1" applyFill="1" applyBorder="1" applyProtection="1">
      <protection hidden="1"/>
    </xf>
    <xf numFmtId="2" fontId="4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Border="1" applyAlignment="1" applyProtection="1">
      <alignment horizontal="right" vertical="center"/>
      <protection hidden="1"/>
    </xf>
    <xf numFmtId="49" fontId="3" fillId="3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/>
      <protection hidden="1"/>
    </xf>
    <xf numFmtId="0" fontId="24" fillId="3" borderId="0" xfId="0" applyFont="1" applyFill="1" applyBorder="1" applyProtection="1"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2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8" xfId="0" applyFont="1" applyFill="1" applyBorder="1" applyAlignment="1" applyProtection="1">
      <alignment horizontal="center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Protection="1">
      <protection hidden="1"/>
    </xf>
    <xf numFmtId="0" fontId="5" fillId="8" borderId="0" xfId="0" applyFont="1" applyFill="1" applyBorder="1" applyAlignment="1" applyProtection="1">
      <alignment vertical="center"/>
      <protection hidden="1"/>
    </xf>
    <xf numFmtId="14" fontId="13" fillId="3" borderId="1" xfId="0" applyNumberFormat="1" applyFont="1" applyFill="1" applyBorder="1" applyAlignment="1" applyProtection="1">
      <protection hidden="1"/>
    </xf>
    <xf numFmtId="0" fontId="13" fillId="3" borderId="1" xfId="0" applyNumberFormat="1" applyFont="1" applyFill="1" applyBorder="1" applyAlignment="1" applyProtection="1">
      <protection hidden="1"/>
    </xf>
    <xf numFmtId="49" fontId="4" fillId="9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23" fillId="0" borderId="0" xfId="0" applyFont="1"/>
    <xf numFmtId="0" fontId="16" fillId="3" borderId="0" xfId="0" applyFont="1" applyFill="1" applyBorder="1" applyProtection="1">
      <protection hidden="1"/>
    </xf>
    <xf numFmtId="0" fontId="3" fillId="0" borderId="1" xfId="0" applyFont="1" applyBorder="1" applyAlignment="1">
      <alignment vertical="top" wrapText="1"/>
    </xf>
    <xf numFmtId="0" fontId="3" fillId="8" borderId="1" xfId="0" applyFont="1" applyFill="1" applyBorder="1"/>
    <xf numFmtId="0" fontId="3" fillId="3" borderId="0" xfId="0" applyFont="1" applyFill="1" applyBorder="1" applyAlignment="1" applyProtection="1">
      <alignment horizontal="left" vertical="top" wrapText="1"/>
      <protection hidden="1"/>
    </xf>
    <xf numFmtId="0" fontId="3" fillId="8" borderId="1" xfId="0" quotePrefix="1" applyFont="1" applyFill="1" applyBorder="1"/>
    <xf numFmtId="0" fontId="3" fillId="0" borderId="1" xfId="0" applyFont="1" applyFill="1" applyBorder="1"/>
    <xf numFmtId="0" fontId="3" fillId="0" borderId="32" xfId="0" applyFont="1" applyBorder="1"/>
    <xf numFmtId="0" fontId="3" fillId="0" borderId="0" xfId="0" applyFont="1"/>
    <xf numFmtId="168" fontId="12" fillId="8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alignment horizontal="right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vertical="center" wrapText="1"/>
      <protection hidden="1"/>
    </xf>
    <xf numFmtId="14" fontId="5" fillId="9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center" vertical="center" wrapText="1"/>
      <protection hidden="1"/>
    </xf>
    <xf numFmtId="0" fontId="10" fillId="5" borderId="18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right"/>
      <protection hidden="1"/>
    </xf>
    <xf numFmtId="168" fontId="3" fillId="8" borderId="1" xfId="0" applyNumberFormat="1" applyFont="1" applyFill="1" applyBorder="1" applyAlignment="1" applyProtection="1">
      <alignment horizontal="center" vertical="center"/>
      <protection hidden="1"/>
    </xf>
    <xf numFmtId="170" fontId="4" fillId="8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hidden="1"/>
    </xf>
    <xf numFmtId="0" fontId="28" fillId="3" borderId="0" xfId="0" applyFont="1" applyFill="1" applyBorder="1" applyAlignment="1" applyProtection="1">
      <alignment horizontal="right"/>
      <protection hidden="1"/>
    </xf>
    <xf numFmtId="0" fontId="23" fillId="3" borderId="0" xfId="0" applyFont="1" applyFill="1" applyBorder="1" applyProtection="1">
      <protection hidden="1"/>
    </xf>
    <xf numFmtId="0" fontId="23" fillId="3" borderId="0" xfId="0" applyFont="1" applyFill="1" applyBorder="1" applyAlignment="1" applyProtection="1">
      <alignment horizontal="right"/>
      <protection hidden="1"/>
    </xf>
    <xf numFmtId="0" fontId="23" fillId="3" borderId="0" xfId="0" applyFont="1" applyFill="1" applyProtection="1">
      <protection hidden="1"/>
    </xf>
    <xf numFmtId="0" fontId="23" fillId="0" borderId="0" xfId="0" applyFont="1" applyProtection="1">
      <protection hidden="1"/>
    </xf>
    <xf numFmtId="0" fontId="24" fillId="3" borderId="0" xfId="0" applyFont="1" applyFill="1" applyBorder="1" applyAlignment="1" applyProtection="1">
      <alignment horizontal="right"/>
      <protection hidden="1"/>
    </xf>
    <xf numFmtId="166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166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quotePrefix="1" applyFont="1" applyFill="1" applyBorder="1" applyAlignment="1" applyProtection="1">
      <alignment horizontal="center" vertical="center" wrapText="1"/>
      <protection hidden="1"/>
    </xf>
    <xf numFmtId="166" fontId="27" fillId="7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vertical="center" wrapText="1"/>
      <protection hidden="1"/>
    </xf>
    <xf numFmtId="0" fontId="12" fillId="5" borderId="16" xfId="0" applyFont="1" applyFill="1" applyBorder="1" applyAlignment="1" applyProtection="1">
      <alignment horizontal="center" wrapText="1"/>
      <protection hidden="1"/>
    </xf>
    <xf numFmtId="0" fontId="4" fillId="5" borderId="23" xfId="0" applyFont="1" applyFill="1" applyBorder="1" applyAlignment="1" applyProtection="1">
      <alignment horizontal="center" wrapText="1"/>
      <protection hidden="1"/>
    </xf>
    <xf numFmtId="0" fontId="25" fillId="5" borderId="23" xfId="0" applyFont="1" applyFill="1" applyBorder="1" applyAlignment="1" applyProtection="1">
      <alignment horizontal="center" wrapText="1"/>
      <protection hidden="1"/>
    </xf>
    <xf numFmtId="0" fontId="25" fillId="5" borderId="16" xfId="0" applyFont="1" applyFill="1" applyBorder="1" applyAlignment="1" applyProtection="1">
      <alignment horizontal="center" wrapText="1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hidden="1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/>
      <protection locked="0"/>
    </xf>
    <xf numFmtId="0" fontId="9" fillId="8" borderId="0" xfId="0" applyFont="1" applyFill="1" applyBorder="1" applyProtection="1"/>
    <xf numFmtId="0" fontId="9" fillId="8" borderId="0" xfId="0" applyFont="1" applyFill="1" applyBorder="1" applyProtection="1">
      <protection hidden="1"/>
    </xf>
    <xf numFmtId="0" fontId="9" fillId="8" borderId="0" xfId="0" applyFont="1" applyFill="1" applyBorder="1" applyAlignment="1" applyProtection="1">
      <alignment horizontal="right"/>
      <protection hidden="1"/>
    </xf>
    <xf numFmtId="0" fontId="3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0" xfId="0" quotePrefix="1" applyFont="1" applyFill="1" applyBorder="1" applyAlignment="1" applyProtection="1">
      <alignment horizontal="center" vertical="center"/>
      <protection hidden="1"/>
    </xf>
    <xf numFmtId="2" fontId="4" fillId="0" borderId="1" xfId="0" quotePrefix="1" applyNumberFormat="1" applyFont="1" applyBorder="1" applyAlignment="1" applyProtection="1">
      <alignment horizontal="center" vertical="center"/>
      <protection hidden="1"/>
    </xf>
    <xf numFmtId="0" fontId="4" fillId="8" borderId="1" xfId="0" applyFont="1" applyFill="1" applyBorder="1" applyAlignment="1" applyProtection="1">
      <alignment horizontal="right" vertical="center" wrapText="1"/>
      <protection locked="0"/>
    </xf>
    <xf numFmtId="0" fontId="3" fillId="0" borderId="0" xfId="4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4" fontId="13" fillId="2" borderId="1" xfId="0" applyNumberFormat="1" applyFont="1" applyFill="1" applyBorder="1" applyAlignment="1" applyProtection="1">
      <alignment vertical="center"/>
      <protection locked="0"/>
    </xf>
    <xf numFmtId="14" fontId="13" fillId="10" borderId="1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5" fillId="3" borderId="45" xfId="0" applyFont="1" applyFill="1" applyBorder="1" applyAlignment="1" applyProtection="1">
      <alignment horizontal="right"/>
      <protection hidden="1"/>
    </xf>
    <xf numFmtId="0" fontId="3" fillId="0" borderId="0" xfId="4" applyProtection="1"/>
    <xf numFmtId="0" fontId="5" fillId="3" borderId="0" xfId="4" applyFont="1" applyFill="1" applyBorder="1" applyAlignment="1" applyProtection="1">
      <alignment horizontal="left"/>
      <protection hidden="1"/>
    </xf>
    <xf numFmtId="0" fontId="5" fillId="8" borderId="0" xfId="4" applyFont="1" applyFill="1" applyBorder="1" applyAlignment="1" applyProtection="1">
      <alignment vertical="center"/>
      <protection hidden="1"/>
    </xf>
    <xf numFmtId="14" fontId="13" fillId="3" borderId="1" xfId="4" applyNumberFormat="1" applyFont="1" applyFill="1" applyBorder="1" applyAlignment="1" applyProtection="1">
      <protection hidden="1"/>
    </xf>
    <xf numFmtId="0" fontId="13" fillId="3" borderId="1" xfId="4" applyNumberFormat="1" applyFont="1" applyFill="1" applyBorder="1" applyAlignment="1" applyProtection="1">
      <protection hidden="1"/>
    </xf>
    <xf numFmtId="0" fontId="9" fillId="3" borderId="0" xfId="4" applyFont="1" applyFill="1" applyBorder="1" applyProtection="1"/>
    <xf numFmtId="0" fontId="3" fillId="3" borderId="0" xfId="4" applyFill="1" applyProtection="1"/>
    <xf numFmtId="0" fontId="5" fillId="3" borderId="0" xfId="4" applyFont="1" applyFill="1" applyBorder="1" applyAlignment="1" applyProtection="1">
      <alignment horizontal="left" vertical="center"/>
      <protection hidden="1"/>
    </xf>
    <xf numFmtId="0" fontId="3" fillId="2" borderId="17" xfId="4" applyFont="1" applyFill="1" applyBorder="1" applyAlignment="1" applyProtection="1">
      <alignment horizontal="center" vertical="center"/>
      <protection locked="0"/>
    </xf>
    <xf numFmtId="171" fontId="3" fillId="11" borderId="1" xfId="4" applyNumberFormat="1" applyFont="1" applyFill="1" applyBorder="1" applyAlignment="1" applyProtection="1">
      <alignment horizontal="center" vertical="center"/>
      <protection locked="0"/>
    </xf>
    <xf numFmtId="0" fontId="3" fillId="2" borderId="17" xfId="4" applyFont="1" applyFill="1" applyBorder="1" applyAlignment="1" applyProtection="1">
      <alignment horizontal="center"/>
      <protection locked="0"/>
    </xf>
    <xf numFmtId="0" fontId="3" fillId="2" borderId="12" xfId="4" applyFont="1" applyFill="1" applyBorder="1" applyAlignment="1" applyProtection="1">
      <alignment horizontal="center"/>
      <protection locked="0"/>
    </xf>
    <xf numFmtId="171" fontId="3" fillId="11" borderId="13" xfId="4" applyNumberFormat="1" applyFont="1" applyFill="1" applyBorder="1" applyAlignment="1" applyProtection="1">
      <alignment horizontal="center" vertical="center"/>
      <protection locked="0"/>
    </xf>
    <xf numFmtId="0" fontId="3" fillId="2" borderId="9" xfId="4" applyFont="1" applyFill="1" applyBorder="1" applyAlignment="1" applyProtection="1">
      <alignment horizontal="center" vertical="center"/>
      <protection locked="0"/>
    </xf>
    <xf numFmtId="0" fontId="3" fillId="0" borderId="1" xfId="0" quotePrefix="1" applyFont="1" applyBorder="1" applyAlignment="1">
      <alignment wrapText="1"/>
    </xf>
    <xf numFmtId="2" fontId="3" fillId="11" borderId="1" xfId="4" applyNumberFormat="1" applyFont="1" applyFill="1" applyBorder="1" applyAlignment="1" applyProtection="1">
      <alignment horizontal="center" vertical="center"/>
      <protection locked="0"/>
    </xf>
    <xf numFmtId="2" fontId="3" fillId="11" borderId="13" xfId="4" applyNumberFormat="1" applyFont="1" applyFill="1" applyBorder="1" applyAlignment="1" applyProtection="1">
      <alignment horizontal="center" vertical="center"/>
      <protection locked="0"/>
    </xf>
    <xf numFmtId="0" fontId="3" fillId="0" borderId="1" xfId="4" applyFont="1" applyBorder="1" applyAlignment="1">
      <alignment wrapText="1"/>
    </xf>
    <xf numFmtId="0" fontId="3" fillId="0" borderId="0" xfId="4" applyProtection="1">
      <protection hidden="1"/>
    </xf>
    <xf numFmtId="0" fontId="9" fillId="3" borderId="0" xfId="4" applyFont="1" applyFill="1" applyBorder="1" applyAlignment="1" applyProtection="1">
      <alignment horizontal="right"/>
      <protection hidden="1"/>
    </xf>
    <xf numFmtId="0" fontId="9" fillId="0" borderId="0" xfId="4" applyFont="1" applyBorder="1" applyProtection="1">
      <protection hidden="1"/>
    </xf>
    <xf numFmtId="0" fontId="9" fillId="3" borderId="0" xfId="4" applyFont="1" applyFill="1" applyBorder="1" applyProtection="1">
      <protection hidden="1"/>
    </xf>
    <xf numFmtId="0" fontId="5" fillId="3" borderId="0" xfId="4" applyFont="1" applyFill="1" applyBorder="1" applyAlignment="1" applyProtection="1">
      <alignment horizontal="left"/>
      <protection hidden="1"/>
    </xf>
    <xf numFmtId="0" fontId="3" fillId="3" borderId="0" xfId="4" applyFill="1" applyBorder="1" applyAlignment="1" applyProtection="1">
      <alignment horizontal="right"/>
      <protection hidden="1"/>
    </xf>
    <xf numFmtId="0" fontId="3" fillId="3" borderId="0" xfId="4" applyFill="1" applyBorder="1" applyProtection="1">
      <protection hidden="1"/>
    </xf>
    <xf numFmtId="0" fontId="3" fillId="3" borderId="0" xfId="4" applyFill="1" applyProtection="1">
      <protection hidden="1"/>
    </xf>
    <xf numFmtId="0" fontId="3" fillId="0" borderId="1" xfId="4" applyFont="1" applyBorder="1"/>
    <xf numFmtId="0" fontId="3" fillId="0" borderId="1" xfId="4" applyFont="1" applyBorder="1" applyAlignment="1">
      <alignment vertical="top" wrapText="1"/>
    </xf>
    <xf numFmtId="0" fontId="3" fillId="0" borderId="32" xfId="4" applyFont="1" applyBorder="1" applyAlignment="1">
      <alignment wrapText="1"/>
    </xf>
    <xf numFmtId="0" fontId="5" fillId="5" borderId="32" xfId="0" applyFont="1" applyFill="1" applyBorder="1" applyAlignment="1" applyProtection="1">
      <alignment horizontal="right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12" fillId="5" borderId="33" xfId="0" applyFont="1" applyFill="1" applyBorder="1" applyAlignment="1" applyProtection="1">
      <alignment horizontal="center"/>
      <protection hidden="1"/>
    </xf>
    <xf numFmtId="0" fontId="12" fillId="5" borderId="23" xfId="0" applyFont="1" applyFill="1" applyBorder="1" applyAlignment="1" applyProtection="1">
      <alignment horizontal="center"/>
      <protection hidden="1"/>
    </xf>
    <xf numFmtId="0" fontId="21" fillId="3" borderId="0" xfId="0" applyFont="1" applyFill="1" applyBorder="1" applyAlignment="1" applyProtection="1">
      <alignment horizontal="center"/>
      <protection hidden="1"/>
    </xf>
    <xf numFmtId="0" fontId="25" fillId="3" borderId="1" xfId="0" quotePrefix="1" applyFont="1" applyFill="1" applyBorder="1" applyAlignment="1" applyProtection="1">
      <alignment horizontal="center" vertical="center"/>
      <protection hidden="1"/>
    </xf>
    <xf numFmtId="2" fontId="31" fillId="3" borderId="0" xfId="0" applyNumberFormat="1" applyFont="1" applyFill="1" applyBorder="1" applyProtection="1">
      <protection hidden="1"/>
    </xf>
    <xf numFmtId="0" fontId="23" fillId="3" borderId="0" xfId="0" quotePrefix="1" applyFont="1" applyFill="1" applyBorder="1" applyAlignment="1" applyProtection="1">
      <alignment horizontal="center"/>
      <protection hidden="1"/>
    </xf>
    <xf numFmtId="0" fontId="23" fillId="3" borderId="0" xfId="0" applyFont="1" applyFill="1" applyBorder="1" applyAlignment="1" applyProtection="1">
      <alignment horizontal="center"/>
      <protection hidden="1"/>
    </xf>
    <xf numFmtId="0" fontId="23" fillId="3" borderId="0" xfId="0" applyFont="1" applyFill="1" applyAlignment="1" applyProtection="1">
      <alignment horizontal="center"/>
      <protection hidden="1"/>
    </xf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32" fillId="3" borderId="0" xfId="0" applyFont="1" applyFill="1" applyProtection="1">
      <protection hidden="1"/>
    </xf>
    <xf numFmtId="0" fontId="32" fillId="3" borderId="0" xfId="0" applyFont="1" applyFill="1" applyBorder="1" applyAlignment="1" applyProtection="1">
      <alignment vertical="top" wrapText="1"/>
      <protection hidden="1"/>
    </xf>
    <xf numFmtId="0" fontId="25" fillId="5" borderId="10" xfId="0" applyFont="1" applyFill="1" applyBorder="1" applyAlignment="1" applyProtection="1">
      <alignment horizontal="center" wrapText="1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12" fillId="5" borderId="36" xfId="0" applyFont="1" applyFill="1" applyBorder="1" applyAlignment="1" applyProtection="1">
      <alignment horizontal="center"/>
      <protection hidden="1"/>
    </xf>
    <xf numFmtId="0" fontId="3" fillId="5" borderId="18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0" fillId="5" borderId="16" xfId="0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Fill="1"/>
    <xf numFmtId="0" fontId="33" fillId="0" borderId="0" xfId="0" applyFont="1" applyFill="1" applyBorder="1"/>
    <xf numFmtId="0" fontId="40" fillId="0" borderId="0" xfId="0" applyFont="1" applyFill="1" applyBorder="1"/>
    <xf numFmtId="0" fontId="40" fillId="0" borderId="0" xfId="0" applyFont="1" applyFill="1"/>
    <xf numFmtId="0" fontId="33" fillId="0" borderId="0" xfId="0" applyFont="1" applyFill="1" applyBorder="1" applyProtection="1"/>
    <xf numFmtId="0" fontId="40" fillId="0" borderId="0" xfId="0" applyFont="1" applyFill="1" applyAlignment="1">
      <alignment horizontal="left"/>
    </xf>
    <xf numFmtId="166" fontId="12" fillId="0" borderId="10" xfId="0" applyNumberFormat="1" applyFont="1" applyBorder="1" applyAlignment="1" applyProtection="1">
      <alignment horizontal="center" vertical="center"/>
      <protection hidden="1"/>
    </xf>
    <xf numFmtId="0" fontId="12" fillId="5" borderId="44" xfId="0" applyFont="1" applyFill="1" applyBorder="1" applyAlignment="1" applyProtection="1">
      <alignment horizontal="center"/>
      <protection hidden="1"/>
    </xf>
    <xf numFmtId="0" fontId="4" fillId="5" borderId="44" xfId="0" applyFont="1" applyFill="1" applyBorder="1" applyAlignment="1" applyProtection="1">
      <alignment horizontal="center"/>
      <protection hidden="1"/>
    </xf>
    <xf numFmtId="169" fontId="12" fillId="3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protection hidden="1"/>
    </xf>
    <xf numFmtId="0" fontId="5" fillId="0" borderId="39" xfId="0" applyFont="1" applyBorder="1" applyProtection="1">
      <protection hidden="1"/>
    </xf>
    <xf numFmtId="0" fontId="3" fillId="3" borderId="40" xfId="0" applyFont="1" applyFill="1" applyBorder="1" applyProtection="1">
      <protection hidden="1"/>
    </xf>
    <xf numFmtId="0" fontId="3" fillId="3" borderId="41" xfId="0" applyFont="1" applyFill="1" applyBorder="1" applyProtection="1">
      <protection hidden="1"/>
    </xf>
    <xf numFmtId="0" fontId="26" fillId="7" borderId="32" xfId="0" applyFont="1" applyFill="1" applyBorder="1" applyAlignment="1" applyProtection="1">
      <alignment vertical="center"/>
      <protection hidden="1"/>
    </xf>
    <xf numFmtId="0" fontId="9" fillId="7" borderId="20" xfId="0" applyFont="1" applyFill="1" applyBorder="1" applyProtection="1">
      <protection hidden="1"/>
    </xf>
    <xf numFmtId="14" fontId="5" fillId="5" borderId="32" xfId="0" applyNumberFormat="1" applyFont="1" applyFill="1" applyBorder="1" applyAlignment="1" applyProtection="1">
      <alignment horizontal="right"/>
      <protection hidden="1"/>
    </xf>
    <xf numFmtId="165" fontId="5" fillId="9" borderId="1" xfId="0" applyNumberFormat="1" applyFont="1" applyFill="1" applyBorder="1" applyAlignment="1" applyProtection="1">
      <alignment vertical="center"/>
      <protection locked="0"/>
    </xf>
    <xf numFmtId="0" fontId="26" fillId="8" borderId="0" xfId="0" applyFont="1" applyFill="1" applyBorder="1" applyAlignment="1" applyProtection="1">
      <alignment vertical="center"/>
      <protection hidden="1"/>
    </xf>
    <xf numFmtId="0" fontId="5" fillId="5" borderId="32" xfId="0" applyFont="1" applyFill="1" applyBorder="1" applyAlignment="1" applyProtection="1">
      <alignment horizontal="right"/>
      <protection hidden="1"/>
    </xf>
    <xf numFmtId="0" fontId="25" fillId="5" borderId="18" xfId="0" applyFont="1" applyFill="1" applyBorder="1" applyAlignment="1" applyProtection="1">
      <alignment horizontal="center" vertical="center" wrapText="1"/>
      <protection hidden="1"/>
    </xf>
    <xf numFmtId="0" fontId="25" fillId="5" borderId="10" xfId="0" applyFont="1" applyFill="1" applyBorder="1" applyAlignment="1" applyProtection="1">
      <alignment horizontal="center" vertical="center" wrapText="1"/>
      <protection hidden="1"/>
    </xf>
    <xf numFmtId="0" fontId="5" fillId="0" borderId="31" xfId="0" applyFont="1" applyBorder="1" applyAlignment="1" applyProtection="1">
      <alignment horizontal="center"/>
      <protection hidden="1"/>
    </xf>
    <xf numFmtId="0" fontId="5" fillId="0" borderId="30" xfId="0" applyFont="1" applyBorder="1" applyAlignment="1" applyProtection="1">
      <alignment horizontal="center"/>
      <protection hidden="1"/>
    </xf>
    <xf numFmtId="0" fontId="3" fillId="3" borderId="17" xfId="0" applyNumberFormat="1" applyFont="1" applyFill="1" applyBorder="1" applyAlignment="1" applyProtection="1">
      <alignment horizontal="center"/>
      <protection hidden="1"/>
    </xf>
    <xf numFmtId="0" fontId="3" fillId="3" borderId="1" xfId="0" applyNumberFormat="1" applyFont="1" applyFill="1" applyBorder="1" applyAlignment="1" applyProtection="1">
      <alignment horizontal="center"/>
      <protection hidden="1"/>
    </xf>
    <xf numFmtId="0" fontId="0" fillId="0" borderId="17" xfId="0" applyNumberFormat="1" applyBorder="1" applyAlignment="1" applyProtection="1">
      <alignment horizontal="center"/>
      <protection hidden="1"/>
    </xf>
    <xf numFmtId="0" fontId="0" fillId="0" borderId="1" xfId="0" applyNumberFormat="1" applyBorder="1" applyAlignment="1" applyProtection="1">
      <alignment horizontal="center"/>
      <protection hidden="1"/>
    </xf>
    <xf numFmtId="0" fontId="3" fillId="0" borderId="1" xfId="0" applyNumberFormat="1" applyFont="1" applyBorder="1" applyAlignment="1" applyProtection="1">
      <alignment horizontal="center"/>
      <protection hidden="1"/>
    </xf>
    <xf numFmtId="0" fontId="19" fillId="3" borderId="0" xfId="0" applyFont="1" applyFill="1" applyBorder="1" applyAlignment="1" applyProtection="1">
      <alignment vertical="top" wrapText="1"/>
      <protection hidden="1"/>
    </xf>
    <xf numFmtId="0" fontId="25" fillId="3" borderId="0" xfId="0" applyFont="1" applyFill="1" applyBorder="1" applyProtection="1">
      <protection hidden="1"/>
    </xf>
    <xf numFmtId="49" fontId="25" fillId="3" borderId="0" xfId="0" applyNumberFormat="1" applyFont="1" applyFill="1" applyBorder="1" applyAlignment="1" applyProtection="1">
      <alignment horizontal="right"/>
      <protection hidden="1"/>
    </xf>
    <xf numFmtId="0" fontId="23" fillId="3" borderId="0" xfId="0" applyFont="1" applyFill="1" applyBorder="1" applyAlignment="1" applyProtection="1">
      <alignment horizontal="left" vertical="top" wrapText="1"/>
      <protection hidden="1"/>
    </xf>
    <xf numFmtId="0" fontId="5" fillId="5" borderId="32" xfId="0" applyFont="1" applyFill="1" applyBorder="1" applyAlignment="1" applyProtection="1">
      <alignment horizontal="right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5" fillId="8" borderId="0" xfId="0" applyFont="1" applyFill="1" applyBorder="1" applyAlignment="1" applyProtection="1">
      <alignment horizontal="left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Border="1" applyAlignment="1" applyProtection="1">
      <alignment vertical="top" wrapText="1"/>
      <protection hidden="1"/>
    </xf>
    <xf numFmtId="0" fontId="12" fillId="5" borderId="33" xfId="0" applyFont="1" applyFill="1" applyBorder="1" applyAlignment="1" applyProtection="1">
      <alignment horizontal="center" wrapText="1"/>
      <protection hidden="1"/>
    </xf>
    <xf numFmtId="0" fontId="5" fillId="5" borderId="32" xfId="4" applyFont="1" applyFill="1" applyBorder="1" applyAlignment="1" applyProtection="1">
      <alignment horizontal="right"/>
      <protection hidden="1"/>
    </xf>
    <xf numFmtId="0" fontId="5" fillId="0" borderId="60" xfId="0" applyFont="1" applyBorder="1" applyAlignment="1" applyProtection="1">
      <alignment horizontal="center"/>
      <protection hidden="1"/>
    </xf>
    <xf numFmtId="0" fontId="3" fillId="3" borderId="32" xfId="0" applyNumberFormat="1" applyFont="1" applyFill="1" applyBorder="1" applyAlignment="1" applyProtection="1">
      <alignment horizontal="center"/>
      <protection hidden="1"/>
    </xf>
    <xf numFmtId="0" fontId="3" fillId="0" borderId="32" xfId="0" applyNumberFormat="1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5" borderId="31" xfId="4" applyFont="1" applyFill="1" applyBorder="1" applyAlignment="1" applyProtection="1">
      <alignment horizontal="center" vertical="center" wrapText="1"/>
      <protection hidden="1"/>
    </xf>
    <xf numFmtId="0" fontId="5" fillId="5" borderId="30" xfId="4" applyFont="1" applyFill="1" applyBorder="1" applyAlignment="1" applyProtection="1">
      <alignment horizontal="center" vertical="center" wrapText="1"/>
      <protection hidden="1"/>
    </xf>
    <xf numFmtId="0" fontId="5" fillId="5" borderId="29" xfId="4" quotePrefix="1" applyFont="1" applyFill="1" applyBorder="1" applyAlignment="1" applyProtection="1">
      <alignment horizontal="center" vertical="center" wrapText="1"/>
      <protection hidden="1"/>
    </xf>
    <xf numFmtId="0" fontId="5" fillId="5" borderId="29" xfId="4" applyFont="1" applyFill="1" applyBorder="1" applyAlignment="1" applyProtection="1">
      <alignment horizontal="center" vertical="center" wrapText="1"/>
      <protection hidden="1"/>
    </xf>
    <xf numFmtId="166" fontId="3" fillId="0" borderId="1" xfId="4" applyNumberFormat="1" applyFont="1" applyFill="1" applyBorder="1" applyAlignment="1" applyProtection="1">
      <alignment horizontal="center" vertical="center" wrapText="1"/>
      <protection hidden="1"/>
    </xf>
    <xf numFmtId="2" fontId="3" fillId="3" borderId="19" xfId="4" applyNumberFormat="1" applyFill="1" applyBorder="1" applyAlignment="1" applyProtection="1">
      <alignment horizontal="center"/>
      <protection hidden="1"/>
    </xf>
    <xf numFmtId="166" fontId="3" fillId="0" borderId="13" xfId="4" applyNumberFormat="1" applyFont="1" applyFill="1" applyBorder="1" applyAlignment="1" applyProtection="1">
      <alignment horizontal="center" vertical="center" wrapText="1"/>
      <protection hidden="1"/>
    </xf>
    <xf numFmtId="2" fontId="3" fillId="3" borderId="14" xfId="4" applyNumberFormat="1" applyFill="1" applyBorder="1" applyAlignment="1" applyProtection="1">
      <alignment horizontal="center"/>
      <protection hidden="1"/>
    </xf>
    <xf numFmtId="0" fontId="5" fillId="6" borderId="10" xfId="4" quotePrefix="1" applyFont="1" applyFill="1" applyBorder="1" applyAlignment="1" applyProtection="1">
      <alignment horizontal="right" vertical="center"/>
      <protection hidden="1"/>
    </xf>
    <xf numFmtId="0" fontId="5" fillId="6" borderId="16" xfId="4" quotePrefix="1" applyFont="1" applyFill="1" applyBorder="1" applyAlignment="1" applyProtection="1">
      <alignment horizontal="center" vertical="center"/>
      <protection hidden="1"/>
    </xf>
    <xf numFmtId="0" fontId="5" fillId="6" borderId="1" xfId="4" quotePrefix="1" applyFont="1" applyFill="1" applyBorder="1" applyAlignment="1" applyProtection="1">
      <alignment horizontal="center" vertical="center"/>
      <protection hidden="1"/>
    </xf>
    <xf numFmtId="172" fontId="3" fillId="6" borderId="1" xfId="8" quotePrefix="1" applyNumberFormat="1" applyFont="1" applyFill="1" applyBorder="1" applyAlignment="1" applyProtection="1">
      <alignment horizontal="center" vertical="center"/>
      <protection hidden="1"/>
    </xf>
    <xf numFmtId="0" fontId="5" fillId="6" borderId="43" xfId="4" applyFont="1" applyFill="1" applyBorder="1" applyAlignment="1" applyProtection="1">
      <alignment horizontal="center"/>
      <protection hidden="1"/>
    </xf>
    <xf numFmtId="0" fontId="3" fillId="3" borderId="0" xfId="4" applyFont="1" applyFill="1" applyAlignment="1" applyProtection="1">
      <alignment wrapText="1"/>
      <protection hidden="1"/>
    </xf>
    <xf numFmtId="0" fontId="5" fillId="3" borderId="0" xfId="4" quotePrefix="1" applyFont="1" applyFill="1" applyBorder="1" applyAlignment="1" applyProtection="1">
      <alignment horizontal="left" vertical="top"/>
      <protection hidden="1"/>
    </xf>
    <xf numFmtId="0" fontId="3" fillId="3" borderId="0" xfId="4" applyFill="1" applyBorder="1" applyAlignment="1" applyProtection="1">
      <alignment horizontal="left" vertical="top" wrapText="1"/>
      <protection hidden="1"/>
    </xf>
    <xf numFmtId="0" fontId="3" fillId="3" borderId="0" xfId="4" applyFill="1" applyBorder="1" applyAlignment="1" applyProtection="1">
      <alignment horizontal="left" vertical="top"/>
      <protection hidden="1"/>
    </xf>
    <xf numFmtId="0" fontId="5" fillId="5" borderId="46" xfId="4" applyFont="1" applyFill="1" applyBorder="1" applyAlignment="1" applyProtection="1">
      <alignment horizontal="center" vertical="center" wrapText="1"/>
      <protection hidden="1"/>
    </xf>
    <xf numFmtId="0" fontId="5" fillId="5" borderId="47" xfId="4" applyFont="1" applyFill="1" applyBorder="1" applyAlignment="1" applyProtection="1">
      <alignment horizontal="center" vertical="center" wrapText="1"/>
      <protection hidden="1"/>
    </xf>
    <xf numFmtId="0" fontId="3" fillId="0" borderId="40" xfId="0" applyFont="1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25" fillId="3" borderId="0" xfId="0" applyFont="1" applyFill="1" applyBorder="1" applyAlignment="1" applyProtection="1">
      <alignment horizontal="left" vertical="top" wrapText="1"/>
      <protection hidden="1"/>
    </xf>
    <xf numFmtId="1" fontId="5" fillId="6" borderId="1" xfId="0" applyNumberFormat="1" applyFont="1" applyFill="1" applyBorder="1" applyAlignment="1" applyProtection="1">
      <alignment horizontal="center"/>
      <protection hidden="1"/>
    </xf>
    <xf numFmtId="0" fontId="5" fillId="9" borderId="10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/>
      <protection hidden="1"/>
    </xf>
    <xf numFmtId="14" fontId="3" fillId="9" borderId="1" xfId="0" applyNumberFormat="1" applyFont="1" applyFill="1" applyBorder="1" applyAlignment="1" applyProtection="1">
      <alignment horizontal="left" vertical="center"/>
      <protection locked="0"/>
    </xf>
    <xf numFmtId="0" fontId="3" fillId="9" borderId="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/>
    <xf numFmtId="17" fontId="3" fillId="0" borderId="0" xfId="0" quotePrefix="1" applyNumberFormat="1" applyFont="1"/>
    <xf numFmtId="17" fontId="0" fillId="0" borderId="0" xfId="0" quotePrefix="1" applyNumberFormat="1"/>
    <xf numFmtId="17" fontId="4" fillId="3" borderId="0" xfId="0" applyNumberFormat="1" applyFont="1" applyFill="1" applyBorder="1" applyAlignment="1" applyProtection="1">
      <alignment horizontal="left"/>
      <protection hidden="1"/>
    </xf>
    <xf numFmtId="17" fontId="4" fillId="3" borderId="0" xfId="0" applyNumberFormat="1" applyFont="1" applyFill="1" applyBorder="1" applyAlignment="1" applyProtection="1">
      <alignment vertical="center"/>
      <protection hidden="1"/>
    </xf>
    <xf numFmtId="17" fontId="4" fillId="3" borderId="0" xfId="0" applyNumberFormat="1" applyFont="1" applyFill="1" applyBorder="1" applyAlignment="1" applyProtection="1">
      <alignment horizontal="center" vertical="center"/>
      <protection hidden="1"/>
    </xf>
    <xf numFmtId="17" fontId="4" fillId="3" borderId="0" xfId="4" applyNumberFormat="1" applyFont="1" applyFill="1" applyBorder="1" applyAlignment="1" applyProtection="1">
      <alignment vertical="center"/>
      <protection hidden="1"/>
    </xf>
    <xf numFmtId="0" fontId="3" fillId="3" borderId="37" xfId="4" applyFill="1" applyBorder="1" applyAlignment="1" applyProtection="1">
      <alignment vertical="center"/>
      <protection hidden="1"/>
    </xf>
    <xf numFmtId="0" fontId="3" fillId="3" borderId="61" xfId="4" applyFill="1" applyBorder="1" applyAlignment="1" applyProtection="1">
      <alignment vertical="center"/>
      <protection hidden="1"/>
    </xf>
    <xf numFmtId="0" fontId="3" fillId="3" borderId="56" xfId="4" applyFill="1" applyBorder="1" applyProtection="1">
      <protection hidden="1"/>
    </xf>
    <xf numFmtId="0" fontId="3" fillId="3" borderId="49" xfId="4" applyFill="1" applyBorder="1" applyProtection="1">
      <protection hidden="1"/>
    </xf>
    <xf numFmtId="166" fontId="5" fillId="6" borderId="11" xfId="4" applyNumberFormat="1" applyFont="1" applyFill="1" applyBorder="1" applyAlignment="1" applyProtection="1">
      <alignment horizontal="center"/>
      <protection hidden="1"/>
    </xf>
    <xf numFmtId="0" fontId="3" fillId="3" borderId="0" xfId="4" applyFill="1" applyBorder="1" applyAlignment="1" applyProtection="1">
      <alignment horizontal="left" wrapText="1"/>
      <protection hidden="1"/>
    </xf>
    <xf numFmtId="166" fontId="3" fillId="6" borderId="19" xfId="4" quotePrefix="1" applyNumberFormat="1" applyFont="1" applyFill="1" applyBorder="1" applyAlignment="1" applyProtection="1">
      <alignment horizontal="center" vertical="center"/>
      <protection hidden="1"/>
    </xf>
    <xf numFmtId="0" fontId="5" fillId="6" borderId="64" xfId="4" applyFont="1" applyFill="1" applyBorder="1" applyAlignment="1" applyProtection="1">
      <alignment horizontal="center" vertical="center"/>
      <protection hidden="1"/>
    </xf>
    <xf numFmtId="0" fontId="3" fillId="3" borderId="56" xfId="4" applyFont="1" applyFill="1" applyBorder="1" applyAlignment="1" applyProtection="1">
      <alignment wrapText="1"/>
      <protection hidden="1"/>
    </xf>
    <xf numFmtId="0" fontId="3" fillId="3" borderId="49" xfId="4" applyFill="1" applyBorder="1" applyAlignment="1" applyProtection="1">
      <alignment horizontal="left" vertical="top"/>
      <protection hidden="1"/>
    </xf>
    <xf numFmtId="0" fontId="9" fillId="3" borderId="49" xfId="0" applyFont="1" applyFill="1" applyBorder="1" applyProtection="1">
      <protection hidden="1"/>
    </xf>
    <xf numFmtId="166" fontId="3" fillId="6" borderId="11" xfId="4" applyNumberFormat="1" applyFill="1" applyBorder="1" applyAlignment="1" applyProtection="1">
      <alignment horizontal="center"/>
      <protection hidden="1"/>
    </xf>
    <xf numFmtId="0" fontId="9" fillId="3" borderId="56" xfId="4" applyFont="1" applyFill="1" applyBorder="1" applyProtection="1">
      <protection hidden="1"/>
    </xf>
    <xf numFmtId="0" fontId="9" fillId="3" borderId="49" xfId="4" applyFont="1" applyFill="1" applyBorder="1" applyProtection="1">
      <protection hidden="1"/>
    </xf>
    <xf numFmtId="0" fontId="3" fillId="3" borderId="37" xfId="4" applyFill="1" applyBorder="1" applyAlignment="1" applyProtection="1">
      <protection hidden="1"/>
    </xf>
    <xf numFmtId="0" fontId="3" fillId="3" borderId="61" xfId="4" applyFill="1" applyBorder="1" applyAlignment="1" applyProtection="1">
      <protection hidden="1"/>
    </xf>
    <xf numFmtId="0" fontId="5" fillId="6" borderId="30" xfId="4" quotePrefix="1" applyFont="1" applyFill="1" applyBorder="1" applyAlignment="1" applyProtection="1">
      <alignment horizontal="right" vertical="center"/>
      <protection hidden="1"/>
    </xf>
    <xf numFmtId="0" fontId="25" fillId="8" borderId="0" xfId="0" applyFont="1" applyFill="1" applyBorder="1" applyAlignment="1" applyProtection="1">
      <alignment vertical="center" wrapText="1"/>
      <protection hidden="1"/>
    </xf>
    <xf numFmtId="0" fontId="5" fillId="8" borderId="1" xfId="0" applyFont="1" applyFill="1" applyBorder="1" applyAlignment="1" applyProtection="1">
      <alignment horizontal="center" vertical="center"/>
      <protection hidden="1"/>
    </xf>
    <xf numFmtId="0" fontId="5" fillId="6" borderId="1" xfId="0" applyFont="1" applyFill="1" applyBorder="1" applyAlignment="1" applyProtection="1">
      <alignment horizontal="center" vertical="center"/>
      <protection hidden="1"/>
    </xf>
    <xf numFmtId="165" fontId="3" fillId="8" borderId="0" xfId="0" applyNumberFormat="1" applyFont="1" applyFill="1" applyBorder="1" applyAlignment="1" applyProtection="1">
      <alignment vertical="center"/>
      <protection hidden="1"/>
    </xf>
    <xf numFmtId="14" fontId="13" fillId="8" borderId="1" xfId="0" applyNumberFormat="1" applyFont="1" applyFill="1" applyBorder="1" applyAlignment="1" applyProtection="1">
      <alignment horizontal="left" vertical="center"/>
      <protection hidden="1"/>
    </xf>
    <xf numFmtId="0" fontId="13" fillId="8" borderId="1" xfId="0" applyNumberFormat="1" applyFont="1" applyFill="1" applyBorder="1" applyAlignment="1" applyProtection="1">
      <alignment horizontal="lef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hidden="1"/>
    </xf>
    <xf numFmtId="0" fontId="26" fillId="8" borderId="0" xfId="0" applyFont="1" applyFill="1" applyBorder="1" applyProtection="1">
      <protection hidden="1"/>
    </xf>
    <xf numFmtId="0" fontId="5" fillId="8" borderId="44" xfId="0" applyFont="1" applyFill="1" applyBorder="1" applyAlignment="1" applyProtection="1">
      <alignment horizontal="right"/>
      <protection hidden="1"/>
    </xf>
    <xf numFmtId="0" fontId="12" fillId="5" borderId="45" xfId="0" applyFont="1" applyFill="1" applyBorder="1" applyAlignment="1" applyProtection="1">
      <alignment horizontal="center"/>
      <protection hidden="1"/>
    </xf>
    <xf numFmtId="0" fontId="10" fillId="3" borderId="10" xfId="0" applyFont="1" applyFill="1" applyBorder="1" applyAlignment="1" applyProtection="1">
      <alignment vertical="center"/>
      <protection hidden="1"/>
    </xf>
    <xf numFmtId="0" fontId="3" fillId="8" borderId="1" xfId="4" applyFont="1" applyFill="1" applyBorder="1" applyAlignment="1" applyProtection="1">
      <alignment horizontal="center" vertical="center" wrapText="1"/>
      <protection hidden="1"/>
    </xf>
    <xf numFmtId="169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12" fillId="8" borderId="1" xfId="0" applyFont="1" applyFill="1" applyBorder="1" applyAlignment="1" applyProtection="1">
      <alignment vertical="center" wrapText="1"/>
      <protection hidden="1"/>
    </xf>
    <xf numFmtId="0" fontId="12" fillId="8" borderId="1" xfId="0" applyFont="1" applyFill="1" applyBorder="1" applyAlignment="1" applyProtection="1">
      <alignment horizontal="left" vertical="center" wrapText="1"/>
      <protection hidden="1"/>
    </xf>
    <xf numFmtId="0" fontId="12" fillId="8" borderId="1" xfId="0" applyFont="1" applyFill="1" applyBorder="1" applyAlignment="1" applyProtection="1">
      <alignment horizontal="right" vertical="center" wrapText="1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wrapText="1"/>
      <protection hidden="1"/>
    </xf>
    <xf numFmtId="0" fontId="10" fillId="3" borderId="1" xfId="0" applyNumberFormat="1" applyFont="1" applyFill="1" applyBorder="1" applyProtection="1">
      <protection hidden="1"/>
    </xf>
    <xf numFmtId="0" fontId="12" fillId="3" borderId="10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vertical="top" wrapText="1"/>
      <protection hidden="1"/>
    </xf>
    <xf numFmtId="170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12" fillId="8" borderId="1" xfId="0" applyNumberFormat="1" applyFont="1" applyFill="1" applyBorder="1" applyAlignment="1" applyProtection="1">
      <alignment horizontal="center" vertical="center"/>
      <protection hidden="1"/>
    </xf>
    <xf numFmtId="2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27" fillId="7" borderId="1" xfId="0" applyNumberFormat="1" applyFont="1" applyFill="1" applyBorder="1" applyAlignment="1" applyProtection="1">
      <alignment horizontal="center"/>
      <protection hidden="1"/>
    </xf>
    <xf numFmtId="0" fontId="30" fillId="3" borderId="0" xfId="0" applyFont="1" applyFill="1" applyBorder="1" applyProtection="1">
      <protection hidden="1"/>
    </xf>
    <xf numFmtId="0" fontId="12" fillId="6" borderId="1" xfId="0" quotePrefix="1" applyFont="1" applyFill="1" applyBorder="1" applyAlignment="1" applyProtection="1">
      <alignment horizontal="center" vertical="center" wrapText="1"/>
      <protection hidden="1"/>
    </xf>
    <xf numFmtId="0" fontId="4" fillId="6" borderId="1" xfId="0" quotePrefix="1" applyFont="1" applyFill="1" applyBorder="1" applyAlignment="1" applyProtection="1">
      <alignment horizontal="center" vertical="center" wrapText="1"/>
      <protection hidden="1"/>
    </xf>
    <xf numFmtId="0" fontId="5" fillId="6" borderId="1" xfId="0" applyFont="1" applyFill="1" applyBorder="1" applyAlignment="1" applyProtection="1">
      <alignment horizontal="right"/>
      <protection hidden="1"/>
    </xf>
    <xf numFmtId="0" fontId="5" fillId="6" borderId="1" xfId="0" applyFont="1" applyFill="1" applyBorder="1" applyAlignment="1" applyProtection="1">
      <alignment horizontal="center" vertical="center" wrapText="1"/>
      <protection hidden="1"/>
    </xf>
    <xf numFmtId="0" fontId="5" fillId="6" borderId="43" xfId="0" applyFont="1" applyFill="1" applyBorder="1" applyAlignment="1" applyProtection="1">
      <alignment horizontal="right"/>
      <protection hidden="1"/>
    </xf>
    <xf numFmtId="0" fontId="5" fillId="6" borderId="43" xfId="0" applyFont="1" applyFill="1" applyBorder="1" applyAlignment="1" applyProtection="1">
      <alignment horizontal="center" vertical="center"/>
      <protection hidden="1"/>
    </xf>
    <xf numFmtId="0" fontId="5" fillId="6" borderId="43" xfId="0" quotePrefix="1" applyFont="1" applyFill="1" applyBorder="1" applyAlignment="1" applyProtection="1">
      <alignment horizontal="center"/>
      <protection hidden="1"/>
    </xf>
    <xf numFmtId="0" fontId="33" fillId="0" borderId="0" xfId="0" applyFont="1" applyFill="1" applyProtection="1">
      <protection hidden="1"/>
    </xf>
    <xf numFmtId="0" fontId="33" fillId="0" borderId="0" xfId="0" applyFont="1" applyFill="1" applyBorder="1" applyProtection="1">
      <protection hidden="1"/>
    </xf>
    <xf numFmtId="0" fontId="40" fillId="0" borderId="0" xfId="0" applyFont="1" applyFill="1" applyBorder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Fill="1" applyAlignment="1" applyProtection="1">
      <alignment horizontal="left"/>
      <protection hidden="1"/>
    </xf>
    <xf numFmtId="166" fontId="3" fillId="11" borderId="1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1" xfId="0" applyNumberFormat="1" applyFont="1" applyFill="1" applyBorder="1" applyAlignment="1" applyProtection="1">
      <alignment horizontal="center"/>
      <protection hidden="1"/>
    </xf>
    <xf numFmtId="1" fontId="27" fillId="7" borderId="1" xfId="0" applyNumberFormat="1" applyFont="1" applyFill="1" applyBorder="1" applyAlignment="1" applyProtection="1">
      <alignment horizontal="center" vertical="center"/>
      <protection hidden="1"/>
    </xf>
    <xf numFmtId="2" fontId="27" fillId="7" borderId="1" xfId="0" applyNumberFormat="1" applyFont="1" applyFill="1" applyBorder="1" applyAlignment="1" applyProtection="1">
      <alignment horizontal="center" vertical="center"/>
      <protection hidden="1"/>
    </xf>
    <xf numFmtId="14" fontId="3" fillId="9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Protection="1"/>
    <xf numFmtId="0" fontId="33" fillId="0" borderId="0" xfId="0" applyFont="1" applyFill="1" applyProtection="1"/>
    <xf numFmtId="0" fontId="33" fillId="0" borderId="0" xfId="0" applyFont="1" applyFill="1" applyAlignment="1">
      <alignment horizontal="right"/>
    </xf>
    <xf numFmtId="0" fontId="34" fillId="0" borderId="0" xfId="0" applyFont="1" applyFill="1" applyProtection="1"/>
    <xf numFmtId="1" fontId="35" fillId="0" borderId="0" xfId="0" applyNumberFormat="1" applyFont="1" applyFill="1" applyAlignment="1" applyProtection="1">
      <alignment horizontal="left"/>
    </xf>
    <xf numFmtId="0" fontId="36" fillId="0" borderId="0" xfId="0" applyFont="1" applyFill="1" applyProtection="1"/>
    <xf numFmtId="0" fontId="37" fillId="0" borderId="48" xfId="2" applyFont="1" applyFill="1" applyBorder="1" applyAlignment="1" applyProtection="1"/>
    <xf numFmtId="0" fontId="38" fillId="0" borderId="37" xfId="0" applyFont="1" applyFill="1" applyBorder="1" applyProtection="1"/>
    <xf numFmtId="0" fontId="38" fillId="0" borderId="2" xfId="0" applyFont="1" applyFill="1" applyBorder="1" applyProtection="1"/>
    <xf numFmtId="0" fontId="39" fillId="0" borderId="38" xfId="0" applyFont="1" applyFill="1" applyBorder="1" applyAlignment="1">
      <alignment horizontal="right" textRotation="90" wrapText="1"/>
    </xf>
    <xf numFmtId="0" fontId="39" fillId="0" borderId="15" xfId="0" applyFont="1" applyFill="1" applyBorder="1" applyAlignment="1">
      <alignment horizontal="right" textRotation="90" wrapText="1"/>
    </xf>
    <xf numFmtId="0" fontId="39" fillId="0" borderId="28" xfId="0" applyFont="1" applyFill="1" applyBorder="1" applyAlignment="1">
      <alignment horizontal="right" textRotation="90" wrapText="1"/>
    </xf>
    <xf numFmtId="0" fontId="39" fillId="0" borderId="38" xfId="0" applyFont="1" applyFill="1" applyBorder="1" applyAlignment="1">
      <alignment horizontal="right" textRotation="90"/>
    </xf>
    <xf numFmtId="1" fontId="0" fillId="0" borderId="8" xfId="0" applyNumberFormat="1" applyFont="1" applyFill="1" applyBorder="1" applyProtection="1"/>
    <xf numFmtId="0" fontId="0" fillId="0" borderId="8" xfId="0" applyFont="1" applyFill="1" applyBorder="1" applyProtection="1"/>
    <xf numFmtId="0" fontId="0" fillId="0" borderId="6" xfId="0" applyFont="1" applyFill="1" applyBorder="1" applyAlignment="1" applyProtection="1">
      <alignment horizontal="left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right"/>
    </xf>
    <xf numFmtId="0" fontId="37" fillId="0" borderId="50" xfId="0" applyFont="1" applyFill="1" applyBorder="1"/>
    <xf numFmtId="0" fontId="37" fillId="0" borderId="51" xfId="0" applyFont="1" applyFill="1" applyBorder="1"/>
    <xf numFmtId="0" fontId="37" fillId="0" borderId="51" xfId="0" applyFont="1" applyFill="1" applyBorder="1" applyProtection="1"/>
    <xf numFmtId="0" fontId="37" fillId="0" borderId="10" xfId="0" applyFont="1" applyFill="1" applyBorder="1" applyAlignment="1">
      <alignment horizontal="right"/>
    </xf>
    <xf numFmtId="0" fontId="37" fillId="0" borderId="36" xfId="0" applyFont="1" applyFill="1" applyBorder="1" applyAlignment="1">
      <alignment horizontal="right"/>
    </xf>
    <xf numFmtId="0" fontId="37" fillId="0" borderId="9" xfId="0" applyFont="1" applyFill="1" applyBorder="1" applyAlignment="1">
      <alignment horizontal="right"/>
    </xf>
    <xf numFmtId="0" fontId="37" fillId="0" borderId="11" xfId="0" applyFont="1" applyFill="1" applyBorder="1" applyAlignment="1">
      <alignment horizontal="right"/>
    </xf>
    <xf numFmtId="0" fontId="37" fillId="0" borderId="16" xfId="0" applyFont="1" applyFill="1" applyBorder="1" applyAlignment="1">
      <alignment horizontal="right"/>
    </xf>
    <xf numFmtId="0" fontId="37" fillId="0" borderId="24" xfId="0" applyFont="1" applyFill="1" applyBorder="1"/>
    <xf numFmtId="0" fontId="37" fillId="0" borderId="40" xfId="0" applyFont="1" applyFill="1" applyBorder="1" applyProtection="1"/>
    <xf numFmtId="0" fontId="37" fillId="0" borderId="1" xfId="0" applyFont="1" applyFill="1" applyBorder="1" applyAlignment="1">
      <alignment horizontal="right"/>
    </xf>
    <xf numFmtId="0" fontId="37" fillId="0" borderId="32" xfId="0" applyFont="1" applyFill="1" applyBorder="1" applyAlignment="1">
      <alignment horizontal="right"/>
    </xf>
    <xf numFmtId="0" fontId="37" fillId="0" borderId="17" xfId="0" applyFont="1" applyFill="1" applyBorder="1" applyAlignment="1">
      <alignment horizontal="right"/>
    </xf>
    <xf numFmtId="0" fontId="37" fillId="0" borderId="19" xfId="0" applyFont="1" applyFill="1" applyBorder="1" applyAlignment="1">
      <alignment horizontal="right"/>
    </xf>
    <xf numFmtId="0" fontId="37" fillId="0" borderId="20" xfId="0" applyFont="1" applyFill="1" applyBorder="1" applyAlignment="1">
      <alignment horizontal="right"/>
    </xf>
    <xf numFmtId="0" fontId="37" fillId="0" borderId="24" xfId="0" applyFont="1" applyFill="1" applyBorder="1" applyAlignment="1">
      <alignment horizontal="right"/>
    </xf>
    <xf numFmtId="0" fontId="37" fillId="0" borderId="40" xfId="0" applyFont="1" applyFill="1" applyBorder="1"/>
    <xf numFmtId="0" fontId="37" fillId="0" borderId="24" xfId="0" applyFont="1" applyFill="1" applyBorder="1" applyAlignment="1">
      <alignment horizontal="right" vertical="center"/>
    </xf>
    <xf numFmtId="0" fontId="37" fillId="0" borderId="40" xfId="0" applyFont="1" applyFill="1" applyBorder="1" applyAlignment="1" applyProtection="1">
      <alignment vertical="center" wrapText="1"/>
    </xf>
    <xf numFmtId="0" fontId="37" fillId="0" borderId="27" xfId="0" applyFont="1" applyFill="1" applyBorder="1"/>
    <xf numFmtId="0" fontId="37" fillId="0" borderId="4" xfId="0" applyFont="1" applyFill="1" applyBorder="1"/>
    <xf numFmtId="0" fontId="37" fillId="0" borderId="41" xfId="0" applyFont="1" applyFill="1" applyBorder="1"/>
    <xf numFmtId="0" fontId="37" fillId="0" borderId="26" xfId="0" applyFont="1" applyFill="1" applyBorder="1" applyAlignment="1">
      <alignment horizontal="right"/>
    </xf>
    <xf numFmtId="0" fontId="37" fillId="0" borderId="13" xfId="0" applyFont="1" applyFill="1" applyBorder="1" applyAlignment="1">
      <alignment horizontal="right"/>
    </xf>
    <xf numFmtId="0" fontId="37" fillId="0" borderId="52" xfId="0" applyFont="1" applyFill="1" applyBorder="1" applyAlignment="1">
      <alignment horizontal="right"/>
    </xf>
    <xf numFmtId="0" fontId="37" fillId="0" borderId="12" xfId="0" applyFont="1" applyFill="1" applyBorder="1" applyAlignment="1">
      <alignment horizontal="right"/>
    </xf>
    <xf numFmtId="0" fontId="37" fillId="0" borderId="14" xfId="0" applyFont="1" applyFill="1" applyBorder="1" applyAlignment="1">
      <alignment horizontal="right"/>
    </xf>
    <xf numFmtId="0" fontId="37" fillId="0" borderId="40" xfId="0" applyFont="1" applyFill="1" applyBorder="1" applyAlignment="1">
      <alignment horizontal="right"/>
    </xf>
    <xf numFmtId="0" fontId="37" fillId="0" borderId="17" xfId="0" applyFont="1" applyFill="1" applyBorder="1" applyProtection="1"/>
    <xf numFmtId="0" fontId="37" fillId="0" borderId="49" xfId="0" applyFont="1" applyFill="1" applyBorder="1" applyAlignment="1">
      <alignment horizontal="right"/>
    </xf>
    <xf numFmtId="0" fontId="37" fillId="0" borderId="40" xfId="0" applyFont="1" applyFill="1" applyBorder="1" applyAlignment="1">
      <alignment horizontal="right" vertical="center"/>
    </xf>
    <xf numFmtId="0" fontId="37" fillId="0" borderId="20" xfId="1" applyFont="1" applyFill="1" applyBorder="1" applyAlignment="1" applyProtection="1">
      <alignment horizontal="right" wrapText="1"/>
      <protection locked="0"/>
    </xf>
    <xf numFmtId="0" fontId="37" fillId="0" borderId="1" xfId="1" applyFont="1" applyFill="1" applyBorder="1" applyAlignment="1" applyProtection="1">
      <alignment horizontal="right"/>
      <protection locked="0"/>
    </xf>
    <xf numFmtId="0" fontId="37" fillId="0" borderId="32" xfId="1" applyFont="1" applyFill="1" applyBorder="1" applyAlignment="1">
      <alignment horizontal="right"/>
    </xf>
    <xf numFmtId="0" fontId="37" fillId="0" borderId="17" xfId="1" applyFont="1" applyFill="1" applyBorder="1" applyAlignment="1" applyProtection="1">
      <alignment horizontal="right"/>
      <protection locked="0"/>
    </xf>
    <xf numFmtId="0" fontId="37" fillId="0" borderId="1" xfId="1" applyFont="1" applyFill="1" applyBorder="1" applyAlignment="1" applyProtection="1">
      <alignment horizontal="right" wrapText="1"/>
      <protection locked="0"/>
    </xf>
    <xf numFmtId="0" fontId="37" fillId="0" borderId="19" xfId="1" applyFont="1" applyFill="1" applyBorder="1" applyAlignment="1" applyProtection="1">
      <alignment horizontal="right" wrapText="1"/>
      <protection locked="0"/>
    </xf>
    <xf numFmtId="0" fontId="46" fillId="0" borderId="40" xfId="0" applyFont="1" applyFill="1" applyBorder="1" applyAlignment="1">
      <alignment horizontal="right"/>
    </xf>
    <xf numFmtId="0" fontId="46" fillId="0" borderId="17" xfId="0" applyFont="1" applyFill="1" applyBorder="1" applyProtection="1"/>
    <xf numFmtId="0" fontId="46" fillId="0" borderId="17" xfId="0" applyFont="1" applyFill="1" applyBorder="1" applyAlignment="1">
      <alignment horizontal="right"/>
    </xf>
    <xf numFmtId="0" fontId="46" fillId="0" borderId="1" xfId="0" applyFont="1" applyFill="1" applyBorder="1" applyAlignment="1">
      <alignment horizontal="right"/>
    </xf>
    <xf numFmtId="0" fontId="46" fillId="0" borderId="19" xfId="0" applyFont="1" applyFill="1" applyBorder="1" applyAlignment="1">
      <alignment horizontal="right"/>
    </xf>
    <xf numFmtId="0" fontId="46" fillId="0" borderId="20" xfId="0" applyFont="1" applyFill="1" applyBorder="1" applyAlignment="1">
      <alignment horizontal="right"/>
    </xf>
    <xf numFmtId="0" fontId="46" fillId="0" borderId="9" xfId="0" applyFont="1" applyFill="1" applyBorder="1" applyProtection="1"/>
    <xf numFmtId="0" fontId="46" fillId="0" borderId="9" xfId="0" applyFont="1" applyFill="1" applyBorder="1" applyAlignment="1">
      <alignment horizontal="right"/>
    </xf>
    <xf numFmtId="0" fontId="46" fillId="0" borderId="10" xfId="0" applyFont="1" applyFill="1" applyBorder="1" applyAlignment="1">
      <alignment horizontal="right"/>
    </xf>
    <xf numFmtId="0" fontId="46" fillId="0" borderId="11" xfId="0" applyFont="1" applyFill="1" applyBorder="1" applyAlignment="1">
      <alignment horizontal="right"/>
    </xf>
    <xf numFmtId="0" fontId="46" fillId="0" borderId="22" xfId="0" applyFont="1" applyFill="1" applyBorder="1" applyAlignment="1">
      <alignment horizontal="right"/>
    </xf>
    <xf numFmtId="0" fontId="46" fillId="0" borderId="38" xfId="0" applyFont="1" applyFill="1" applyBorder="1" applyAlignment="1">
      <alignment horizontal="right"/>
    </xf>
    <xf numFmtId="0" fontId="46" fillId="0" borderId="15" xfId="0" applyFont="1" applyFill="1" applyBorder="1" applyAlignment="1">
      <alignment horizontal="right"/>
    </xf>
    <xf numFmtId="0" fontId="46" fillId="0" borderId="28" xfId="0" applyFont="1" applyFill="1" applyBorder="1" applyAlignment="1">
      <alignment horizontal="right"/>
    </xf>
    <xf numFmtId="0" fontId="46" fillId="0" borderId="40" xfId="0" applyFont="1" applyFill="1" applyBorder="1" applyAlignment="1">
      <alignment horizontal="right" vertical="top" wrapText="1"/>
    </xf>
    <xf numFmtId="0" fontId="46" fillId="0" borderId="41" xfId="0" applyFont="1" applyFill="1" applyBorder="1" applyAlignment="1">
      <alignment horizontal="right"/>
    </xf>
    <xf numFmtId="0" fontId="46" fillId="0" borderId="41" xfId="0" applyFont="1" applyFill="1" applyBorder="1" applyProtection="1"/>
    <xf numFmtId="0" fontId="46" fillId="0" borderId="26" xfId="0" applyFont="1" applyFill="1" applyBorder="1" applyAlignment="1">
      <alignment horizontal="right"/>
    </xf>
    <xf numFmtId="0" fontId="46" fillId="0" borderId="13" xfId="0" applyFont="1" applyFill="1" applyBorder="1" applyAlignment="1">
      <alignment horizontal="right"/>
    </xf>
    <xf numFmtId="0" fontId="46" fillId="0" borderId="52" xfId="0" applyFont="1" applyFill="1" applyBorder="1" applyAlignment="1">
      <alignment horizontal="right"/>
    </xf>
    <xf numFmtId="0" fontId="46" fillId="0" borderId="12" xfId="0" applyFont="1" applyFill="1" applyBorder="1" applyAlignment="1">
      <alignment horizontal="right"/>
    </xf>
    <xf numFmtId="0" fontId="46" fillId="0" borderId="14" xfId="0" applyFont="1" applyFill="1" applyBorder="1" applyAlignment="1">
      <alignment horizontal="right"/>
    </xf>
    <xf numFmtId="0" fontId="37" fillId="0" borderId="3" xfId="0" applyFont="1" applyFill="1" applyBorder="1"/>
    <xf numFmtId="0" fontId="0" fillId="0" borderId="50" xfId="0" applyFont="1" applyFill="1" applyBorder="1" applyAlignment="1" applyProtection="1">
      <alignment horizontal="left"/>
    </xf>
    <xf numFmtId="0" fontId="37" fillId="0" borderId="31" xfId="0" applyFont="1" applyFill="1" applyBorder="1" applyProtection="1"/>
    <xf numFmtId="0" fontId="37" fillId="0" borderId="31" xfId="0" applyFont="1" applyFill="1" applyBorder="1" applyAlignment="1">
      <alignment horizontal="right"/>
    </xf>
    <xf numFmtId="0" fontId="37" fillId="0" borderId="30" xfId="0" applyFont="1" applyFill="1" applyBorder="1" applyAlignment="1">
      <alignment horizontal="right"/>
    </xf>
    <xf numFmtId="0" fontId="37" fillId="0" borderId="54" xfId="0" applyFont="1" applyFill="1" applyBorder="1" applyAlignment="1">
      <alignment horizontal="right"/>
    </xf>
    <xf numFmtId="0" fontId="37" fillId="0" borderId="55" xfId="0" applyFont="1" applyFill="1" applyBorder="1" applyAlignment="1">
      <alignment horizontal="right"/>
    </xf>
    <xf numFmtId="0" fontId="37" fillId="0" borderId="46" xfId="0" applyFont="1" applyFill="1" applyBorder="1" applyAlignment="1">
      <alignment horizontal="right"/>
    </xf>
    <xf numFmtId="0" fontId="37" fillId="0" borderId="47" xfId="0" applyFont="1" applyFill="1" applyBorder="1" applyAlignment="1">
      <alignment horizontal="right"/>
    </xf>
    <xf numFmtId="0" fontId="37" fillId="0" borderId="29" xfId="0" applyFont="1" applyFill="1" applyBorder="1" applyAlignment="1">
      <alignment horizontal="right"/>
    </xf>
    <xf numFmtId="0" fontId="0" fillId="0" borderId="24" xfId="0" applyFont="1" applyFill="1" applyBorder="1" applyAlignment="1" applyProtection="1">
      <alignment horizontal="left"/>
    </xf>
    <xf numFmtId="0" fontId="37" fillId="0" borderId="21" xfId="0" applyFont="1" applyFill="1" applyBorder="1" applyProtection="1"/>
    <xf numFmtId="0" fontId="37" fillId="0" borderId="21" xfId="0" applyFont="1" applyFill="1" applyBorder="1" applyAlignment="1">
      <alignment horizontal="right"/>
    </xf>
    <xf numFmtId="0" fontId="37" fillId="0" borderId="18" xfId="0" applyFont="1" applyFill="1" applyBorder="1" applyAlignment="1">
      <alignment horizontal="right"/>
    </xf>
    <xf numFmtId="0" fontId="37" fillId="0" borderId="22" xfId="0" applyFont="1" applyFill="1" applyBorder="1" applyAlignment="1">
      <alignment horizontal="right"/>
    </xf>
    <xf numFmtId="0" fontId="37" fillId="0" borderId="23" xfId="0" applyFont="1" applyFill="1" applyBorder="1" applyAlignment="1">
      <alignment horizontal="right"/>
    </xf>
    <xf numFmtId="0" fontId="37" fillId="0" borderId="33" xfId="0" applyFont="1" applyFill="1" applyBorder="1" applyAlignment="1">
      <alignment horizontal="right"/>
    </xf>
    <xf numFmtId="0" fontId="37" fillId="0" borderId="17" xfId="0" applyFont="1" applyFill="1" applyBorder="1" applyAlignment="1" applyProtection="1">
      <alignment horizontal="left"/>
    </xf>
    <xf numFmtId="0" fontId="37" fillId="0" borderId="51" xfId="0" applyFont="1" applyFill="1" applyBorder="1" applyAlignment="1" applyProtection="1">
      <alignment horizontal="left"/>
    </xf>
    <xf numFmtId="0" fontId="37" fillId="0" borderId="40" xfId="0" applyFont="1" applyFill="1" applyBorder="1" applyAlignment="1" applyProtection="1">
      <alignment horizontal="left"/>
    </xf>
    <xf numFmtId="0" fontId="0" fillId="0" borderId="41" xfId="0" applyFont="1" applyFill="1" applyBorder="1" applyAlignment="1" applyProtection="1">
      <alignment horizontal="left"/>
    </xf>
    <xf numFmtId="0" fontId="37" fillId="0" borderId="41" xfId="0" applyFont="1" applyFill="1" applyBorder="1" applyAlignment="1" applyProtection="1">
      <alignment horizontal="left"/>
    </xf>
    <xf numFmtId="0" fontId="37" fillId="0" borderId="56" xfId="0" applyFont="1" applyFill="1" applyBorder="1"/>
    <xf numFmtId="0" fontId="0" fillId="0" borderId="24" xfId="0" applyFont="1" applyFill="1" applyBorder="1" applyProtection="1"/>
    <xf numFmtId="0" fontId="37" fillId="0" borderId="9" xfId="0" applyFont="1" applyFill="1" applyBorder="1" applyProtection="1"/>
    <xf numFmtId="0" fontId="37" fillId="0" borderId="58" xfId="0" applyFont="1" applyFill="1" applyBorder="1"/>
    <xf numFmtId="0" fontId="0" fillId="0" borderId="41" xfId="0" applyFont="1" applyFill="1" applyBorder="1" applyProtection="1"/>
    <xf numFmtId="0" fontId="37" fillId="0" borderId="41" xfId="0" applyFont="1" applyFill="1" applyBorder="1" applyProtection="1"/>
    <xf numFmtId="0" fontId="37" fillId="0" borderId="2" xfId="0" applyFont="1" applyFill="1" applyBorder="1"/>
    <xf numFmtId="0" fontId="37" fillId="0" borderId="53" xfId="0" applyFont="1" applyFill="1" applyBorder="1" applyAlignment="1">
      <alignment horizontal="right"/>
    </xf>
    <xf numFmtId="0" fontId="37" fillId="0" borderId="25" xfId="0" applyFont="1" applyFill="1" applyBorder="1" applyAlignment="1">
      <alignment horizontal="right"/>
    </xf>
    <xf numFmtId="0" fontId="37" fillId="0" borderId="17" xfId="0" applyFont="1" applyFill="1" applyBorder="1"/>
    <xf numFmtId="0" fontId="37" fillId="0" borderId="17" xfId="1" applyFont="1" applyFill="1" applyBorder="1" applyAlignment="1" applyProtection="1">
      <alignment horizontal="right" wrapText="1"/>
      <protection locked="0"/>
    </xf>
    <xf numFmtId="0" fontId="37" fillId="0" borderId="19" xfId="1" applyFont="1" applyFill="1" applyBorder="1" applyAlignment="1">
      <alignment horizontal="right"/>
    </xf>
    <xf numFmtId="0" fontId="37" fillId="0" borderId="25" xfId="1" applyFont="1" applyFill="1" applyBorder="1" applyAlignment="1">
      <alignment horizontal="right"/>
    </xf>
    <xf numFmtId="0" fontId="37" fillId="0" borderId="12" xfId="0" applyFont="1" applyFill="1" applyBorder="1" applyProtection="1"/>
    <xf numFmtId="0" fontId="37" fillId="0" borderId="14" xfId="1" applyFont="1" applyFill="1" applyBorder="1" applyAlignment="1">
      <alignment horizontal="right"/>
    </xf>
    <xf numFmtId="0" fontId="37" fillId="0" borderId="59" xfId="0" applyFont="1" applyFill="1" applyBorder="1" applyAlignment="1">
      <alignment horizontal="right"/>
    </xf>
    <xf numFmtId="1" fontId="37" fillId="0" borderId="40" xfId="0" applyNumberFormat="1" applyFont="1" applyFill="1" applyBorder="1" applyProtection="1"/>
    <xf numFmtId="0" fontId="37" fillId="0" borderId="24" xfId="0" applyFont="1" applyFill="1" applyBorder="1" applyAlignment="1" applyProtection="1">
      <alignment horizontal="right"/>
    </xf>
    <xf numFmtId="0" fontId="37" fillId="0" borderId="1" xfId="0" applyFont="1" applyFill="1" applyBorder="1" applyAlignment="1" applyProtection="1">
      <alignment horizontal="right"/>
    </xf>
    <xf numFmtId="0" fontId="37" fillId="0" borderId="53" xfId="0" applyFont="1" applyFill="1" applyBorder="1" applyAlignment="1" applyProtection="1">
      <alignment horizontal="right"/>
    </xf>
    <xf numFmtId="0" fontId="37" fillId="0" borderId="25" xfId="0" applyFont="1" applyFill="1" applyBorder="1" applyAlignment="1" applyProtection="1">
      <alignment horizontal="right"/>
    </xf>
    <xf numFmtId="0" fontId="37" fillId="0" borderId="17" xfId="0" applyFont="1" applyFill="1" applyBorder="1" applyAlignment="1" applyProtection="1">
      <alignment horizontal="right"/>
    </xf>
    <xf numFmtId="0" fontId="37" fillId="0" borderId="24" xfId="2" applyFont="1" applyFill="1" applyBorder="1" applyAlignment="1" applyProtection="1"/>
    <xf numFmtId="0" fontId="37" fillId="0" borderId="40" xfId="0" applyFont="1" applyFill="1" applyBorder="1" applyAlignment="1">
      <alignment horizontal="left"/>
    </xf>
    <xf numFmtId="0" fontId="37" fillId="0" borderId="50" xfId="0" applyFont="1" applyFill="1" applyBorder="1" applyAlignment="1">
      <alignment horizontal="right"/>
    </xf>
    <xf numFmtId="0" fontId="37" fillId="0" borderId="57" xfId="0" applyFont="1" applyFill="1" applyBorder="1" applyAlignment="1">
      <alignment horizontal="right"/>
    </xf>
    <xf numFmtId="0" fontId="37" fillId="0" borderId="44" xfId="0" applyFont="1" applyFill="1" applyBorder="1" applyAlignment="1">
      <alignment horizontal="right"/>
    </xf>
    <xf numFmtId="165" fontId="37" fillId="0" borderId="53" xfId="0" applyNumberFormat="1" applyFont="1" applyFill="1" applyBorder="1" applyAlignment="1">
      <alignment horizontal="right"/>
    </xf>
    <xf numFmtId="165" fontId="37" fillId="0" borderId="25" xfId="0" applyNumberFormat="1" applyFont="1" applyFill="1" applyBorder="1" applyAlignment="1">
      <alignment horizontal="right"/>
    </xf>
    <xf numFmtId="167" fontId="37" fillId="0" borderId="25" xfId="0" applyNumberFormat="1" applyFont="1" applyFill="1" applyBorder="1" applyAlignment="1">
      <alignment horizontal="right"/>
    </xf>
    <xf numFmtId="1" fontId="37" fillId="0" borderId="24" xfId="0" applyNumberFormat="1" applyFont="1" applyFill="1" applyBorder="1" applyAlignment="1">
      <alignment horizontal="right"/>
    </xf>
    <xf numFmtId="2" fontId="37" fillId="0" borderId="53" xfId="0" applyNumberFormat="1" applyFont="1" applyFill="1" applyBorder="1" applyAlignment="1">
      <alignment horizontal="right"/>
    </xf>
    <xf numFmtId="2" fontId="37" fillId="0" borderId="25" xfId="0" applyNumberFormat="1" applyFont="1" applyFill="1" applyBorder="1" applyAlignment="1">
      <alignment horizontal="right"/>
    </xf>
    <xf numFmtId="0" fontId="37" fillId="0" borderId="3" xfId="0" applyFont="1" applyFill="1" applyBorder="1" applyAlignment="1">
      <alignment vertical="top" wrapText="1"/>
    </xf>
    <xf numFmtId="0" fontId="37" fillId="0" borderId="40" xfId="2" applyFont="1" applyFill="1" applyBorder="1" applyAlignment="1" applyProtection="1">
      <alignment horizontal="left"/>
    </xf>
    <xf numFmtId="0" fontId="37" fillId="0" borderId="40" xfId="0" applyFont="1" applyFill="1" applyBorder="1" applyAlignment="1">
      <alignment vertical="top" wrapText="1"/>
    </xf>
    <xf numFmtId="0" fontId="37" fillId="0" borderId="40" xfId="0" applyFont="1" applyFill="1" applyBorder="1" applyAlignment="1">
      <alignment horizontal="right" vertical="top"/>
    </xf>
    <xf numFmtId="0" fontId="37" fillId="0" borderId="3" xfId="0" applyFont="1" applyFill="1" applyBorder="1" applyAlignment="1">
      <alignment horizontal="right"/>
    </xf>
    <xf numFmtId="0" fontId="37" fillId="0" borderId="42" xfId="0" applyFont="1" applyFill="1" applyBorder="1" applyProtection="1"/>
    <xf numFmtId="0" fontId="46" fillId="0" borderId="52" xfId="0" applyFont="1" applyFill="1" applyBorder="1" applyAlignment="1">
      <alignment horizontal="left"/>
    </xf>
    <xf numFmtId="0" fontId="46" fillId="0" borderId="65" xfId="6" applyFont="1" applyFill="1" applyBorder="1" applyAlignment="1">
      <alignment horizontal="right"/>
    </xf>
    <xf numFmtId="0" fontId="46" fillId="0" borderId="66" xfId="6" applyFont="1" applyFill="1" applyBorder="1" applyAlignment="1">
      <alignment horizontal="right"/>
    </xf>
    <xf numFmtId="0" fontId="46" fillId="0" borderId="67" xfId="6" applyFont="1" applyFill="1" applyBorder="1" applyAlignment="1">
      <alignment horizontal="right"/>
    </xf>
    <xf numFmtId="0" fontId="48" fillId="0" borderId="65" xfId="6" applyFont="1" applyFill="1" applyBorder="1" applyAlignment="1">
      <alignment horizontal="right"/>
    </xf>
    <xf numFmtId="0" fontId="48" fillId="0" borderId="66" xfId="6" applyFont="1" applyFill="1" applyBorder="1" applyAlignment="1">
      <alignment horizontal="right"/>
    </xf>
    <xf numFmtId="0" fontId="46" fillId="0" borderId="68" xfId="6" applyFont="1" applyFill="1" applyBorder="1" applyAlignment="1">
      <alignment horizontal="right"/>
    </xf>
    <xf numFmtId="0" fontId="46" fillId="0" borderId="69" xfId="6" applyFont="1" applyFill="1" applyBorder="1" applyAlignment="1">
      <alignment horizontal="right"/>
    </xf>
    <xf numFmtId="0" fontId="46" fillId="0" borderId="70" xfId="6" applyFont="1" applyFill="1" applyBorder="1" applyAlignment="1">
      <alignment horizontal="right"/>
    </xf>
    <xf numFmtId="1" fontId="37" fillId="0" borderId="0" xfId="0" applyNumberFormat="1" applyFont="1" applyFill="1" applyProtection="1"/>
    <xf numFmtId="0" fontId="37" fillId="0" borderId="0" xfId="0" applyFont="1" applyFill="1" applyProtection="1"/>
    <xf numFmtId="0" fontId="37" fillId="0" borderId="0" xfId="0" applyFont="1" applyFill="1" applyAlignment="1">
      <alignment horizontal="right"/>
    </xf>
    <xf numFmtId="1" fontId="37" fillId="0" borderId="0" xfId="0" applyNumberFormat="1" applyFont="1" applyFill="1" applyAlignment="1" applyProtection="1">
      <alignment vertical="top"/>
    </xf>
    <xf numFmtId="1" fontId="43" fillId="0" borderId="0" xfId="0" applyNumberFormat="1" applyFont="1" applyFill="1" applyProtection="1"/>
    <xf numFmtId="0" fontId="37" fillId="0" borderId="0" xfId="0" applyFont="1" applyFill="1" applyAlignment="1" applyProtection="1"/>
    <xf numFmtId="0" fontId="20" fillId="0" borderId="0" xfId="0" applyFont="1"/>
    <xf numFmtId="1" fontId="38" fillId="0" borderId="0" xfId="0" applyNumberFormat="1" applyFont="1" applyFill="1" applyProtection="1"/>
    <xf numFmtId="0" fontId="33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8" fillId="3" borderId="0" xfId="0" applyFont="1" applyFill="1" applyBorder="1" applyAlignment="1" applyProtection="1">
      <alignment horizontal="left" vertical="top" wrapText="1"/>
      <protection hidden="1"/>
    </xf>
    <xf numFmtId="0" fontId="5" fillId="5" borderId="32" xfId="0" applyFont="1" applyFill="1" applyBorder="1" applyAlignment="1" applyProtection="1">
      <alignment horizontal="right"/>
      <protection hidden="1"/>
    </xf>
    <xf numFmtId="0" fontId="5" fillId="5" borderId="20" xfId="0" applyFont="1" applyFill="1" applyBorder="1" applyAlignment="1" applyProtection="1">
      <alignment horizontal="right"/>
      <protection hidden="1"/>
    </xf>
    <xf numFmtId="0" fontId="5" fillId="5" borderId="32" xfId="0" applyFont="1" applyFill="1" applyBorder="1" applyAlignment="1" applyProtection="1">
      <alignment horizontal="right" wrapText="1"/>
      <protection hidden="1"/>
    </xf>
    <xf numFmtId="0" fontId="5" fillId="5" borderId="20" xfId="0" applyFont="1" applyFill="1" applyBorder="1" applyAlignment="1" applyProtection="1">
      <alignment horizontal="right" wrapText="1"/>
      <protection hidden="1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5" fillId="9" borderId="32" xfId="0" applyFont="1" applyFill="1" applyBorder="1" applyAlignment="1" applyProtection="1">
      <alignment horizontal="left" vertical="center"/>
      <protection locked="0"/>
    </xf>
    <xf numFmtId="0" fontId="5" fillId="9" borderId="25" xfId="0" applyFont="1" applyFill="1" applyBorder="1" applyAlignment="1" applyProtection="1">
      <alignment horizontal="left" vertical="center"/>
      <protection locked="0"/>
    </xf>
    <xf numFmtId="0" fontId="5" fillId="9" borderId="20" xfId="0" applyFont="1" applyFill="1" applyBorder="1" applyAlignment="1" applyProtection="1">
      <alignment horizontal="left" vertical="center"/>
      <protection locked="0"/>
    </xf>
    <xf numFmtId="0" fontId="5" fillId="5" borderId="32" xfId="0" applyFont="1" applyFill="1" applyBorder="1" applyAlignment="1" applyProtection="1">
      <alignment horizontal="right" vertical="center"/>
      <protection hidden="1"/>
    </xf>
    <xf numFmtId="0" fontId="5" fillId="5" borderId="20" xfId="0" applyFont="1" applyFill="1" applyBorder="1" applyAlignment="1" applyProtection="1">
      <alignment horizontal="right" vertical="center"/>
      <protection hidden="1"/>
    </xf>
    <xf numFmtId="0" fontId="5" fillId="7" borderId="32" xfId="0" applyFont="1" applyFill="1" applyBorder="1" applyAlignment="1" applyProtection="1">
      <alignment horizontal="right" vertical="center"/>
      <protection hidden="1"/>
    </xf>
    <xf numFmtId="0" fontId="5" fillId="7" borderId="20" xfId="0" applyFont="1" applyFill="1" applyBorder="1" applyAlignment="1" applyProtection="1">
      <alignment horizontal="right" vertical="center"/>
      <protection hidden="1"/>
    </xf>
    <xf numFmtId="0" fontId="5" fillId="8" borderId="32" xfId="0" applyFont="1" applyFill="1" applyBorder="1" applyAlignment="1" applyProtection="1">
      <alignment horizontal="left" vertical="center"/>
      <protection locked="0"/>
    </xf>
    <xf numFmtId="0" fontId="5" fillId="8" borderId="25" xfId="0" applyFont="1" applyFill="1" applyBorder="1" applyAlignment="1" applyProtection="1">
      <alignment horizontal="left" vertical="center"/>
      <protection locked="0"/>
    </xf>
    <xf numFmtId="0" fontId="5" fillId="8" borderId="20" xfId="0" applyFont="1" applyFill="1" applyBorder="1" applyAlignment="1" applyProtection="1">
      <alignment horizontal="left" vertical="center"/>
      <protection locked="0"/>
    </xf>
    <xf numFmtId="0" fontId="5" fillId="5" borderId="32" xfId="0" applyFont="1" applyFill="1" applyBorder="1" applyAlignment="1" applyProtection="1">
      <alignment horizontal="center" vertical="center"/>
      <protection hidden="1"/>
    </xf>
    <xf numFmtId="0" fontId="5" fillId="5" borderId="20" xfId="0" applyFont="1" applyFill="1" applyBorder="1" applyAlignment="1" applyProtection="1">
      <alignment horizontal="center" vertical="center"/>
      <protection hidden="1"/>
    </xf>
    <xf numFmtId="0" fontId="5" fillId="5" borderId="32" xfId="0" applyFont="1" applyFill="1" applyBorder="1" applyAlignment="1" applyProtection="1">
      <alignment horizontal="right" vertical="center" wrapText="1"/>
      <protection hidden="1"/>
    </xf>
    <xf numFmtId="0" fontId="5" fillId="5" borderId="20" xfId="0" applyFont="1" applyFill="1" applyBorder="1" applyAlignment="1" applyProtection="1">
      <alignment horizontal="right" vertical="center" wrapText="1"/>
      <protection hidden="1"/>
    </xf>
    <xf numFmtId="0" fontId="19" fillId="3" borderId="0" xfId="0" applyFont="1" applyFill="1" applyBorder="1" applyAlignment="1" applyProtection="1">
      <alignment horizontal="left" vertical="top" wrapText="1"/>
      <protection hidden="1"/>
    </xf>
    <xf numFmtId="0" fontId="12" fillId="4" borderId="32" xfId="0" applyFont="1" applyFill="1" applyBorder="1" applyAlignment="1" applyProtection="1">
      <alignment horizontal="left" vertical="top" wrapText="1"/>
      <protection locked="0"/>
    </xf>
    <xf numFmtId="0" fontId="9" fillId="4" borderId="25" xfId="0" applyFont="1" applyFill="1" applyBorder="1" applyAlignment="1" applyProtection="1">
      <alignment horizontal="left" vertical="top" wrapText="1"/>
      <protection locked="0"/>
    </xf>
    <xf numFmtId="0" fontId="9" fillId="4" borderId="20" xfId="0" applyFont="1" applyFill="1" applyBorder="1" applyAlignment="1" applyProtection="1">
      <alignment horizontal="left" vertical="top" wrapText="1"/>
      <protection locked="0"/>
    </xf>
    <xf numFmtId="0" fontId="5" fillId="8" borderId="32" xfId="0" applyFont="1" applyFill="1" applyBorder="1" applyAlignment="1" applyProtection="1">
      <alignment horizontal="left" vertical="center"/>
      <protection hidden="1"/>
    </xf>
    <xf numFmtId="0" fontId="5" fillId="8" borderId="25" xfId="0" applyFont="1" applyFill="1" applyBorder="1" applyAlignment="1" applyProtection="1">
      <alignment horizontal="left" vertical="center"/>
      <protection hidden="1"/>
    </xf>
    <xf numFmtId="0" fontId="5" fillId="8" borderId="20" xfId="0" applyFont="1" applyFill="1" applyBorder="1" applyAlignment="1" applyProtection="1">
      <alignment horizontal="left" vertical="center"/>
      <protection hidden="1"/>
    </xf>
    <xf numFmtId="0" fontId="5" fillId="3" borderId="45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3" fillId="8" borderId="32" xfId="0" applyNumberFormat="1" applyFont="1" applyFill="1" applyBorder="1" applyAlignment="1" applyProtection="1">
      <alignment horizontal="center" vertical="center"/>
      <protection hidden="1"/>
    </xf>
    <xf numFmtId="0" fontId="3" fillId="8" borderId="20" xfId="0" applyNumberFormat="1" applyFont="1" applyFill="1" applyBorder="1" applyAlignment="1" applyProtection="1">
      <alignment horizontal="center" vertical="center"/>
      <protection hidden="1"/>
    </xf>
    <xf numFmtId="0" fontId="12" fillId="4" borderId="20" xfId="0" applyFont="1" applyFill="1" applyBorder="1" applyAlignment="1" applyProtection="1">
      <alignment horizontal="left" vertical="top" wrapText="1"/>
      <protection locked="0"/>
    </xf>
    <xf numFmtId="0" fontId="12" fillId="4" borderId="0" xfId="0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12" fillId="4" borderId="25" xfId="0" applyFont="1" applyFill="1" applyBorder="1" applyAlignment="1" applyProtection="1">
      <alignment horizontal="left" vertical="top" wrapText="1"/>
      <protection locked="0"/>
    </xf>
    <xf numFmtId="0" fontId="3" fillId="8" borderId="25" xfId="0" applyNumberFormat="1" applyFont="1" applyFill="1" applyBorder="1" applyAlignment="1" applyProtection="1">
      <alignment horizontal="center" vertical="center"/>
      <protection hidden="1"/>
    </xf>
    <xf numFmtId="0" fontId="5" fillId="3" borderId="32" xfId="0" applyFont="1" applyFill="1" applyBorder="1" applyAlignment="1" applyProtection="1">
      <alignment horizontal="left" vertical="center"/>
      <protection hidden="1"/>
    </xf>
    <xf numFmtId="0" fontId="5" fillId="3" borderId="25" xfId="0" applyFont="1" applyFill="1" applyBorder="1" applyAlignment="1" applyProtection="1">
      <alignment horizontal="left" vertical="center"/>
      <protection hidden="1"/>
    </xf>
    <xf numFmtId="0" fontId="5" fillId="3" borderId="20" xfId="0" applyFont="1" applyFill="1" applyBorder="1" applyAlignment="1" applyProtection="1">
      <alignment horizontal="left" vertical="center"/>
      <protection hidden="1"/>
    </xf>
    <xf numFmtId="0" fontId="5" fillId="8" borderId="0" xfId="0" applyFont="1" applyFill="1" applyBorder="1" applyAlignment="1" applyProtection="1">
      <alignment horizontal="right"/>
      <protection hidden="1"/>
    </xf>
    <xf numFmtId="0" fontId="5" fillId="8" borderId="0" xfId="0" applyFont="1" applyFill="1" applyBorder="1" applyAlignment="1" applyProtection="1">
      <alignment horizontal="left" vertical="center"/>
      <protection hidden="1"/>
    </xf>
    <xf numFmtId="0" fontId="5" fillId="5" borderId="25" xfId="0" applyFont="1" applyFill="1" applyBorder="1" applyAlignment="1" applyProtection="1">
      <alignment horizontal="center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Border="1" applyAlignment="1" applyProtection="1">
      <alignment vertical="top" wrapText="1"/>
      <protection hidden="1"/>
    </xf>
    <xf numFmtId="0" fontId="12" fillId="5" borderId="33" xfId="0" applyFont="1" applyFill="1" applyBorder="1" applyAlignment="1" applyProtection="1">
      <alignment horizontal="center" wrapText="1"/>
      <protection hidden="1"/>
    </xf>
    <xf numFmtId="0" fontId="12" fillId="5" borderId="34" xfId="0" applyFont="1" applyFill="1" applyBorder="1" applyAlignment="1" applyProtection="1">
      <alignment horizontal="center" wrapText="1"/>
      <protection hidden="1"/>
    </xf>
    <xf numFmtId="0" fontId="12" fillId="5" borderId="23" xfId="0" applyFont="1" applyFill="1" applyBorder="1" applyAlignment="1" applyProtection="1">
      <alignment horizontal="center" wrapText="1"/>
      <protection hidden="1"/>
    </xf>
    <xf numFmtId="0" fontId="5" fillId="3" borderId="1" xfId="0" applyFont="1" applyFill="1" applyBorder="1" applyAlignment="1" applyProtection="1">
      <alignment horizontal="left"/>
      <protection hidden="1"/>
    </xf>
    <xf numFmtId="0" fontId="12" fillId="5" borderId="34" xfId="0" applyFont="1" applyFill="1" applyBorder="1" applyAlignment="1" applyProtection="1">
      <alignment horizontal="center"/>
      <protection hidden="1"/>
    </xf>
    <xf numFmtId="14" fontId="13" fillId="8" borderId="32" xfId="0" applyNumberFormat="1" applyFont="1" applyFill="1" applyBorder="1" applyAlignment="1" applyProtection="1">
      <alignment horizontal="right"/>
      <protection hidden="1"/>
    </xf>
    <xf numFmtId="14" fontId="13" fillId="8" borderId="20" xfId="0" applyNumberFormat="1" applyFont="1" applyFill="1" applyBorder="1" applyAlignment="1" applyProtection="1">
      <alignment horizontal="right"/>
      <protection hidden="1"/>
    </xf>
    <xf numFmtId="0" fontId="13" fillId="3" borderId="32" xfId="0" applyNumberFormat="1" applyFont="1" applyFill="1" applyBorder="1" applyAlignment="1" applyProtection="1">
      <alignment horizontal="right"/>
      <protection hidden="1"/>
    </xf>
    <xf numFmtId="0" fontId="13" fillId="3" borderId="20" xfId="0" applyNumberFormat="1" applyFont="1" applyFill="1" applyBorder="1" applyAlignment="1" applyProtection="1">
      <alignment horizontal="right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0" fontId="3" fillId="8" borderId="32" xfId="0" applyNumberFormat="1" applyFont="1" applyFill="1" applyBorder="1" applyAlignment="1" applyProtection="1">
      <alignment horizontal="center" vertical="center"/>
    </xf>
    <xf numFmtId="0" fontId="3" fillId="8" borderId="25" xfId="0" applyNumberFormat="1" applyFont="1" applyFill="1" applyBorder="1" applyAlignment="1" applyProtection="1">
      <alignment horizontal="center" vertical="center"/>
    </xf>
    <xf numFmtId="0" fontId="3" fillId="8" borderId="20" xfId="0" applyNumberFormat="1" applyFont="1" applyFill="1" applyBorder="1" applyAlignment="1" applyProtection="1">
      <alignment horizontal="center" vertical="center"/>
    </xf>
    <xf numFmtId="0" fontId="4" fillId="4" borderId="32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20" xfId="0" applyFont="1" applyFill="1" applyBorder="1" applyAlignment="1" applyProtection="1">
      <alignment horizontal="left" vertical="top" wrapText="1"/>
      <protection locked="0"/>
    </xf>
    <xf numFmtId="0" fontId="5" fillId="5" borderId="32" xfId="0" applyFont="1" applyFill="1" applyBorder="1" applyAlignment="1" applyProtection="1">
      <alignment horizontal="center" vertical="center" wrapText="1"/>
      <protection hidden="1"/>
    </xf>
    <xf numFmtId="0" fontId="5" fillId="5" borderId="25" xfId="0" applyFont="1" applyFill="1" applyBorder="1" applyAlignment="1" applyProtection="1">
      <alignment horizontal="center" vertical="center" wrapText="1"/>
      <protection hidden="1"/>
    </xf>
    <xf numFmtId="0" fontId="5" fillId="5" borderId="12" xfId="0" applyFont="1" applyFill="1" applyBorder="1" applyAlignment="1" applyProtection="1">
      <alignment horizontal="center" wrapText="1"/>
      <protection hidden="1"/>
    </xf>
    <xf numFmtId="0" fontId="5" fillId="5" borderId="13" xfId="0" applyFont="1" applyFill="1" applyBorder="1" applyAlignment="1" applyProtection="1">
      <alignment horizontal="center" wrapText="1"/>
      <protection hidden="1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9" borderId="14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wrapText="1"/>
      <protection hidden="1"/>
    </xf>
    <xf numFmtId="0" fontId="5" fillId="5" borderId="1" xfId="0" applyFont="1" applyFill="1" applyBorder="1" applyAlignment="1" applyProtection="1">
      <alignment horizontal="center" wrapText="1"/>
      <protection hidden="1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19" xfId="0" applyFont="1" applyFill="1" applyBorder="1" applyAlignment="1" applyProtection="1">
      <alignment horizontal="center" vertical="center" wrapText="1"/>
      <protection locked="0"/>
    </xf>
    <xf numFmtId="0" fontId="21" fillId="5" borderId="60" xfId="4" applyFont="1" applyFill="1" applyBorder="1" applyAlignment="1" applyProtection="1">
      <alignment horizontal="center" vertical="center"/>
      <protection hidden="1"/>
    </xf>
    <xf numFmtId="0" fontId="21" fillId="5" borderId="62" xfId="4" applyFont="1" applyFill="1" applyBorder="1" applyAlignment="1" applyProtection="1">
      <alignment horizontal="center" vertical="center"/>
      <protection hidden="1"/>
    </xf>
    <xf numFmtId="0" fontId="21" fillId="5" borderId="63" xfId="4" applyFont="1" applyFill="1" applyBorder="1" applyAlignment="1" applyProtection="1">
      <alignment horizontal="center" vertical="center"/>
      <protection hidden="1"/>
    </xf>
    <xf numFmtId="0" fontId="5" fillId="5" borderId="24" xfId="4" applyFont="1" applyFill="1" applyBorder="1" applyAlignment="1" applyProtection="1">
      <alignment horizontal="right" vertical="center"/>
      <protection hidden="1"/>
    </xf>
    <xf numFmtId="0" fontId="5" fillId="5" borderId="20" xfId="4" applyFont="1" applyFill="1" applyBorder="1" applyAlignment="1" applyProtection="1">
      <alignment horizontal="right" vertical="center"/>
      <protection hidden="1"/>
    </xf>
    <xf numFmtId="0" fontId="5" fillId="2" borderId="32" xfId="4" applyFont="1" applyFill="1" applyBorder="1" applyAlignment="1" applyProtection="1">
      <alignment horizontal="center" vertical="center"/>
      <protection locked="0"/>
    </xf>
    <xf numFmtId="0" fontId="5" fillId="2" borderId="25" xfId="4" applyFont="1" applyFill="1" applyBorder="1" applyAlignment="1" applyProtection="1">
      <alignment horizontal="center" vertical="center"/>
      <protection locked="0"/>
    </xf>
    <xf numFmtId="0" fontId="5" fillId="2" borderId="53" xfId="4" applyFont="1" applyFill="1" applyBorder="1" applyAlignment="1" applyProtection="1">
      <alignment horizontal="center" vertical="center"/>
      <protection locked="0"/>
    </xf>
    <xf numFmtId="0" fontId="5" fillId="2" borderId="32" xfId="4" applyFont="1" applyFill="1" applyBorder="1" applyAlignment="1" applyProtection="1">
      <alignment horizontal="center" vertical="center" wrapText="1"/>
      <protection locked="0"/>
    </xf>
    <xf numFmtId="0" fontId="5" fillId="2" borderId="25" xfId="4" applyFont="1" applyFill="1" applyBorder="1" applyAlignment="1" applyProtection="1">
      <alignment horizontal="center" vertical="center" wrapText="1"/>
      <protection locked="0"/>
    </xf>
    <xf numFmtId="0" fontId="5" fillId="2" borderId="53" xfId="4" applyFont="1" applyFill="1" applyBorder="1" applyAlignment="1" applyProtection="1">
      <alignment horizontal="center" vertical="center" wrapText="1"/>
      <protection locked="0"/>
    </xf>
    <xf numFmtId="0" fontId="5" fillId="5" borderId="32" xfId="4" applyFont="1" applyFill="1" applyBorder="1" applyAlignment="1" applyProtection="1">
      <alignment horizontal="right"/>
      <protection hidden="1"/>
    </xf>
    <xf numFmtId="0" fontId="5" fillId="5" borderId="20" xfId="4" applyFont="1" applyFill="1" applyBorder="1" applyAlignment="1" applyProtection="1">
      <alignment horizontal="right"/>
      <protection hidden="1"/>
    </xf>
    <xf numFmtId="0" fontId="5" fillId="3" borderId="32" xfId="4" applyFont="1" applyFill="1" applyBorder="1" applyAlignment="1" applyProtection="1">
      <alignment horizontal="left" vertical="center"/>
      <protection hidden="1"/>
    </xf>
    <xf numFmtId="0" fontId="5" fillId="3" borderId="25" xfId="4" applyFont="1" applyFill="1" applyBorder="1" applyAlignment="1" applyProtection="1">
      <alignment horizontal="left" vertical="center"/>
      <protection hidden="1"/>
    </xf>
    <xf numFmtId="0" fontId="5" fillId="3" borderId="20" xfId="4" applyFont="1" applyFill="1" applyBorder="1" applyAlignment="1" applyProtection="1">
      <alignment horizontal="left" vertical="center"/>
      <protection hidden="1"/>
    </xf>
    <xf numFmtId="0" fontId="5" fillId="5" borderId="1" xfId="4" applyFont="1" applyFill="1" applyBorder="1" applyAlignment="1" applyProtection="1">
      <alignment horizontal="right" vertical="center"/>
      <protection hidden="1"/>
    </xf>
    <xf numFmtId="0" fontId="4" fillId="4" borderId="32" xfId="4" applyFont="1" applyFill="1" applyBorder="1" applyAlignment="1" applyProtection="1">
      <alignment horizontal="left" vertical="top" wrapText="1"/>
      <protection locked="0"/>
    </xf>
    <xf numFmtId="0" fontId="4" fillId="4" borderId="25" xfId="4" applyFont="1" applyFill="1" applyBorder="1" applyAlignment="1" applyProtection="1">
      <alignment horizontal="left" vertical="top" wrapText="1"/>
      <protection locked="0"/>
    </xf>
    <xf numFmtId="0" fontId="4" fillId="4" borderId="20" xfId="4" applyFont="1" applyFill="1" applyBorder="1" applyAlignment="1" applyProtection="1">
      <alignment horizontal="left" vertical="top" wrapText="1"/>
      <protection locked="0"/>
    </xf>
    <xf numFmtId="0" fontId="5" fillId="5" borderId="24" xfId="4" applyFont="1" applyFill="1" applyBorder="1" applyAlignment="1" applyProtection="1">
      <alignment horizontal="right" vertical="center" wrapText="1"/>
      <protection hidden="1"/>
    </xf>
    <xf numFmtId="0" fontId="5" fillId="5" borderId="20" xfId="4" applyFont="1" applyFill="1" applyBorder="1" applyAlignment="1" applyProtection="1">
      <alignment horizontal="right" vertical="center" wrapText="1"/>
      <protection hidden="1"/>
    </xf>
    <xf numFmtId="0" fontId="5" fillId="5" borderId="24" xfId="4" applyFont="1" applyFill="1" applyBorder="1" applyAlignment="1" applyProtection="1">
      <alignment horizontal="right" wrapText="1"/>
      <protection hidden="1"/>
    </xf>
    <xf numFmtId="0" fontId="5" fillId="5" borderId="20" xfId="4" applyFont="1" applyFill="1" applyBorder="1" applyAlignment="1" applyProtection="1">
      <alignment horizontal="right" wrapText="1"/>
      <protection hidden="1"/>
    </xf>
    <xf numFmtId="0" fontId="3" fillId="3" borderId="56" xfId="4" applyFill="1" applyBorder="1" applyAlignment="1" applyProtection="1">
      <alignment horizontal="left" wrapText="1"/>
      <protection hidden="1"/>
    </xf>
    <xf numFmtId="0" fontId="3" fillId="3" borderId="0" xfId="4" applyFill="1" applyBorder="1" applyAlignment="1" applyProtection="1">
      <alignment horizontal="left" wrapText="1"/>
      <protection hidden="1"/>
    </xf>
    <xf numFmtId="0" fontId="5" fillId="7" borderId="1" xfId="4" applyFont="1" applyFill="1" applyBorder="1" applyAlignment="1" applyProtection="1">
      <alignment horizontal="left" vertical="center"/>
      <protection hidden="1"/>
    </xf>
    <xf numFmtId="0" fontId="5" fillId="5" borderId="17" xfId="4" applyFont="1" applyFill="1" applyBorder="1" applyAlignment="1" applyProtection="1">
      <alignment horizontal="right" vertical="center"/>
      <protection hidden="1"/>
    </xf>
    <xf numFmtId="0" fontId="5" fillId="5" borderId="17" xfId="4" applyFont="1" applyFill="1" applyBorder="1" applyAlignment="1" applyProtection="1">
      <alignment horizontal="right" vertical="center" wrapText="1"/>
      <protection hidden="1"/>
    </xf>
    <xf numFmtId="0" fontId="5" fillId="5" borderId="1" xfId="4" applyFont="1" applyFill="1" applyBorder="1" applyAlignment="1" applyProtection="1">
      <alignment horizontal="right" vertical="center" wrapText="1"/>
      <protection hidden="1"/>
    </xf>
    <xf numFmtId="0" fontId="38" fillId="0" borderId="5" xfId="0" applyFont="1" applyFill="1" applyBorder="1" applyAlignment="1">
      <alignment horizontal="center"/>
    </xf>
    <xf numFmtId="0" fontId="33" fillId="0" borderId="6" xfId="0" applyFont="1" applyFill="1" applyBorder="1" applyAlignment="1">
      <alignment horizontal="center"/>
    </xf>
    <xf numFmtId="0" fontId="33" fillId="0" borderId="7" xfId="0" applyFont="1" applyFill="1" applyBorder="1" applyAlignment="1">
      <alignment horizontal="center"/>
    </xf>
    <xf numFmtId="0" fontId="5" fillId="5" borderId="32" xfId="0" applyFont="1" applyFill="1" applyBorder="1" applyAlignment="1" applyProtection="1">
      <alignment horizontal="right"/>
    </xf>
    <xf numFmtId="0" fontId="5" fillId="5" borderId="20" xfId="0" applyFont="1" applyFill="1" applyBorder="1" applyAlignment="1" applyProtection="1">
      <alignment horizontal="right"/>
    </xf>
    <xf numFmtId="14" fontId="5" fillId="8" borderId="32" xfId="0" applyNumberFormat="1" applyFont="1" applyFill="1" applyBorder="1" applyAlignment="1" applyProtection="1">
      <alignment horizontal="center" vertical="center"/>
      <protection locked="0"/>
    </xf>
    <xf numFmtId="14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32" xfId="0" applyFont="1" applyFill="1" applyBorder="1" applyAlignment="1" applyProtection="1">
      <alignment horizontal="center" vertical="top" wrapText="1"/>
      <protection locked="0"/>
    </xf>
    <xf numFmtId="0" fontId="3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</cellXfs>
  <cellStyles count="9">
    <cellStyle name="Collegamento ipertestuale" xfId="2" builtinId="8"/>
    <cellStyle name="Komma 2" xfId="5"/>
    <cellStyle name="Normal 11 4" xfId="3"/>
    <cellStyle name="Normal 11 4 2" xfId="7"/>
    <cellStyle name="Normal_DID-list Jan-2007" xfId="1"/>
    <cellStyle name="Normal_Kemi udenfor DID-listen" xfId="6"/>
    <cellStyle name="Normale" xfId="0" builtinId="0"/>
    <cellStyle name="Percentuale" xfId="8" builtinId="5"/>
    <cellStyle name="Standard 2" xfId="4"/>
  </cellStyles>
  <dxfs count="10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ill>
        <patternFill>
          <bgColor rgb="FFFF9966"/>
        </patternFill>
      </fill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9900"/>
      <color rgb="FFFF9966"/>
      <color rgb="FF00FF00"/>
      <color rgb="FF22FE4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123</xdr:row>
      <xdr:rowOff>0</xdr:rowOff>
    </xdr:from>
    <xdr:to>
      <xdr:col>3</xdr:col>
      <xdr:colOff>66675</xdr:colOff>
      <xdr:row>123</xdr:row>
      <xdr:rowOff>66675</xdr:rowOff>
    </xdr:to>
    <xdr:pic>
      <xdr:nvPicPr>
        <xdr:cNvPr id="2" name="Bilde 1" descr="Y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67525" y="198977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66675</xdr:colOff>
      <xdr:row>121</xdr:row>
      <xdr:rowOff>66675</xdr:rowOff>
    </xdr:to>
    <xdr:pic>
      <xdr:nvPicPr>
        <xdr:cNvPr id="3" name="Bilde 1" descr="Ye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96150" y="198215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ttner/AppData/Local/Temp/Temp1_2012-720-EU_Antragsunterlagen.zip/I&amp;I%20Maschinengeschirrsp&#252;lmittel-Kalkulationstabellen-V3_2012-720-EU_DID-Liste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-EN"/>
      <sheetName val="Anleitung-DE"/>
      <sheetName val="Formulation Pre-products"/>
      <sheetName val="Ingoing Substances"/>
      <sheetName val="Ingoing substances_DID"/>
      <sheetName val="Result 2a"/>
      <sheetName val="Results 1-2b-2g"/>
      <sheetName val="Results 1-2b-2g (multi-comp.)"/>
      <sheetName val="Packaging-4a"/>
      <sheetName val="DID List"/>
      <sheetName val="Historie"/>
      <sheetName val="Languages"/>
      <sheetName val="Auswahldaten"/>
    </sheetNames>
    <sheetDataSet>
      <sheetData sheetId="0"/>
      <sheetData sheetId="1"/>
      <sheetData sheetId="2">
        <row r="13">
          <cell r="A13">
            <v>1</v>
          </cell>
        </row>
        <row r="14">
          <cell r="A14">
            <v>2</v>
          </cell>
        </row>
        <row r="15">
          <cell r="A15">
            <v>3</v>
          </cell>
        </row>
        <row r="16">
          <cell r="A16">
            <v>4</v>
          </cell>
        </row>
        <row r="17">
          <cell r="A17">
            <v>5</v>
          </cell>
        </row>
        <row r="18">
          <cell r="A18">
            <v>6</v>
          </cell>
        </row>
        <row r="19">
          <cell r="A19">
            <v>7</v>
          </cell>
        </row>
        <row r="20">
          <cell r="A20">
            <v>8</v>
          </cell>
        </row>
        <row r="21">
          <cell r="A21">
            <v>9</v>
          </cell>
        </row>
        <row r="22">
          <cell r="A22">
            <v>10</v>
          </cell>
        </row>
        <row r="23">
          <cell r="A23">
            <v>11</v>
          </cell>
        </row>
        <row r="24">
          <cell r="A24">
            <v>12</v>
          </cell>
        </row>
        <row r="25">
          <cell r="A25">
            <v>13</v>
          </cell>
        </row>
        <row r="26">
          <cell r="A26">
            <v>14</v>
          </cell>
        </row>
        <row r="27">
          <cell r="A27">
            <v>15</v>
          </cell>
        </row>
        <row r="28">
          <cell r="A28">
            <v>16</v>
          </cell>
        </row>
        <row r="29">
          <cell r="A29">
            <v>17</v>
          </cell>
        </row>
        <row r="30">
          <cell r="A30">
            <v>18</v>
          </cell>
        </row>
        <row r="31">
          <cell r="A31">
            <v>19</v>
          </cell>
        </row>
        <row r="32">
          <cell r="A32">
            <v>20</v>
          </cell>
        </row>
        <row r="33">
          <cell r="A33">
            <v>21</v>
          </cell>
        </row>
        <row r="34">
          <cell r="A34">
            <v>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heraproject.com/files/36-F-05-Shor_H2O2_version1.pdf" TargetMode="External"/><Relationship Id="rId1" Type="http://schemas.openxmlformats.org/officeDocument/2006/relationships/hyperlink" Target="../../../../../../../buttner/AppData/Local/Microsoft/RGO.ECOLABEL/AppData/Roaming/Microsoft/Excel/Arbejdsmappe%20DID-listen/DID_revision_input_DID116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2">
    <pageSetUpPr fitToPage="1"/>
  </sheetPr>
  <dimension ref="A1:N85"/>
  <sheetViews>
    <sheetView tabSelected="1" zoomScaleNormal="100" workbookViewId="0">
      <selection activeCell="C2" sqref="C2"/>
    </sheetView>
  </sheetViews>
  <sheetFormatPr defaultColWidth="11.42578125" defaultRowHeight="12.75"/>
  <cols>
    <col min="1" max="1" width="5.42578125" style="9" customWidth="1"/>
    <col min="2" max="2" width="33.5703125" style="9" customWidth="1"/>
    <col min="3" max="3" width="36" style="9" customWidth="1"/>
    <col min="4" max="4" width="26.28515625" style="9" customWidth="1"/>
    <col min="5" max="5" width="18.5703125" style="9" bestFit="1" customWidth="1"/>
    <col min="6" max="6" width="22.5703125" style="9" bestFit="1" customWidth="1"/>
    <col min="7" max="7" width="21.85546875" style="9" customWidth="1"/>
    <col min="8" max="8" width="15.7109375" style="9" bestFit="1" customWidth="1"/>
    <col min="9" max="9" width="47.42578125" style="9" customWidth="1"/>
    <col min="10" max="11" width="11.42578125" style="9"/>
    <col min="12" max="12" width="0" style="140" hidden="1" customWidth="1"/>
    <col min="13" max="13" width="11.42578125" style="9"/>
  </cols>
  <sheetData>
    <row r="1" spans="1:14" ht="21" customHeight="1">
      <c r="A1" s="16"/>
      <c r="B1" s="238" t="str">
        <f>IF($C$2=Languages!A3,Languages!A31,Languages!B31)</f>
        <v xml:space="preserve">(please fill-in all red coloured fields) </v>
      </c>
      <c r="C1" s="239"/>
      <c r="D1" s="16"/>
      <c r="E1" s="18"/>
      <c r="F1" s="18"/>
      <c r="G1" s="544" t="str">
        <f>IF($C$2=Languages!A3,Languages!A235,Languages!B235)</f>
        <v>COMMISSION DECISION</v>
      </c>
      <c r="H1" s="545"/>
      <c r="I1" s="367"/>
      <c r="J1" s="18"/>
      <c r="K1" s="18"/>
      <c r="L1" s="98"/>
      <c r="M1" s="18"/>
      <c r="N1" s="18"/>
    </row>
    <row r="2" spans="1:14" ht="15.75">
      <c r="A2" s="539" t="s">
        <v>150</v>
      </c>
      <c r="B2" s="540"/>
      <c r="C2" s="241" t="s">
        <v>149</v>
      </c>
      <c r="D2" s="16"/>
      <c r="E2" s="20"/>
      <c r="F2" s="20"/>
      <c r="G2" s="108"/>
      <c r="H2" s="18"/>
      <c r="I2" s="304" t="str">
        <f>Document!B9</f>
        <v>Template Nov 2017</v>
      </c>
      <c r="J2" s="18"/>
      <c r="K2" s="18"/>
      <c r="L2" s="98"/>
      <c r="M2" s="18"/>
      <c r="N2" s="18"/>
    </row>
    <row r="3" spans="1:14" ht="8.2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8"/>
      <c r="L3" s="98"/>
      <c r="M3" s="18"/>
      <c r="N3" s="18"/>
    </row>
    <row r="4" spans="1:14" ht="15.75">
      <c r="A4" s="529" t="str">
        <f>IF($C$2=Languages!A3,Languages!A6,Languages!B6)</f>
        <v>Contract number:</v>
      </c>
      <c r="B4" s="530"/>
      <c r="C4" s="541"/>
      <c r="D4" s="542"/>
      <c r="E4" s="543"/>
      <c r="F4" s="259"/>
      <c r="G4" s="20"/>
      <c r="H4" s="257" t="str">
        <f>IF($C$2=Languages!A3,Languages!A8,Languages!B8)</f>
        <v>Date:</v>
      </c>
      <c r="I4" s="298"/>
      <c r="J4" s="18"/>
      <c r="K4" s="18"/>
      <c r="L4" s="98"/>
      <c r="M4" s="18"/>
      <c r="N4" s="18"/>
    </row>
    <row r="5" spans="1:14" ht="15.75">
      <c r="A5" s="529" t="str">
        <f>IF($C$2=Languages!A3,Languages!A4,Languages!B4)</f>
        <v>Licence Holder:</v>
      </c>
      <c r="B5" s="530"/>
      <c r="C5" s="534"/>
      <c r="D5" s="535"/>
      <c r="E5" s="536"/>
      <c r="F5" s="297" t="str">
        <f>IF($C$2=Languages!A3,Languages!A306,Languages!B306)</f>
        <v>Packaging size 1 to 8</v>
      </c>
      <c r="G5" s="20"/>
      <c r="H5" s="257" t="str">
        <f>IF($C$2=Languages!A3,Languages!A9,Languages!B9)</f>
        <v>Version:</v>
      </c>
      <c r="I5" s="299"/>
      <c r="J5" s="18"/>
      <c r="K5" s="18"/>
      <c r="L5" s="98"/>
      <c r="M5" s="18"/>
      <c r="N5" s="18"/>
    </row>
    <row r="6" spans="1:14" ht="15.75">
      <c r="A6" s="529" t="str">
        <f>IF($C$2=Languages!A3,Languages!A5,Languages!B5)</f>
        <v>Distributor / Product name (Country):</v>
      </c>
      <c r="B6" s="530"/>
      <c r="C6" s="534"/>
      <c r="D6" s="535"/>
      <c r="E6" s="536"/>
      <c r="F6" s="293"/>
      <c r="G6" s="20"/>
      <c r="H6" s="18"/>
      <c r="I6" s="18"/>
      <c r="J6" s="18"/>
      <c r="K6" s="18"/>
      <c r="L6" s="98"/>
      <c r="M6" s="18"/>
      <c r="N6" s="18"/>
    </row>
    <row r="7" spans="1:14" ht="15.75">
      <c r="A7" s="529" t="str">
        <f>A6</f>
        <v>Distributor / Product name (Country):</v>
      </c>
      <c r="B7" s="530"/>
      <c r="C7" s="534"/>
      <c r="D7" s="535"/>
      <c r="E7" s="536"/>
      <c r="F7" s="293"/>
      <c r="G7" s="20"/>
      <c r="H7" s="18"/>
      <c r="I7" s="18"/>
      <c r="J7" s="18"/>
      <c r="K7" s="18"/>
      <c r="L7" s="98"/>
      <c r="M7" s="18"/>
      <c r="N7" s="18"/>
    </row>
    <row r="8" spans="1:14" ht="15.75">
      <c r="A8" s="529" t="str">
        <f t="shared" ref="A8:A20" si="0">A7</f>
        <v>Distributor / Product name (Country):</v>
      </c>
      <c r="B8" s="530"/>
      <c r="C8" s="534"/>
      <c r="D8" s="535"/>
      <c r="E8" s="536"/>
      <c r="F8" s="293"/>
      <c r="G8" s="20"/>
      <c r="H8" s="18"/>
      <c r="I8" s="18"/>
      <c r="J8" s="18"/>
      <c r="K8" s="18"/>
      <c r="L8" s="98"/>
      <c r="M8" s="18"/>
      <c r="N8" s="18"/>
    </row>
    <row r="9" spans="1:14" ht="15.75">
      <c r="A9" s="529" t="str">
        <f t="shared" si="0"/>
        <v>Distributor / Product name (Country):</v>
      </c>
      <c r="B9" s="530"/>
      <c r="C9" s="534"/>
      <c r="D9" s="535"/>
      <c r="E9" s="536"/>
      <c r="F9" s="293"/>
      <c r="G9" s="20"/>
      <c r="H9" s="18"/>
      <c r="I9" s="18"/>
      <c r="J9" s="18"/>
      <c r="K9" s="18"/>
      <c r="L9" s="98"/>
      <c r="M9" s="18"/>
      <c r="N9" s="18"/>
    </row>
    <row r="10" spans="1:14" ht="15.75">
      <c r="A10" s="529" t="str">
        <f t="shared" si="0"/>
        <v>Distributor / Product name (Country):</v>
      </c>
      <c r="B10" s="530"/>
      <c r="C10" s="534"/>
      <c r="D10" s="535"/>
      <c r="E10" s="536"/>
      <c r="F10" s="293"/>
      <c r="G10" s="20"/>
      <c r="H10" s="18"/>
      <c r="I10" s="18"/>
      <c r="J10" s="18"/>
      <c r="K10" s="18"/>
      <c r="L10" s="98"/>
      <c r="M10" s="18"/>
      <c r="N10" s="18"/>
    </row>
    <row r="11" spans="1:14" ht="15.75">
      <c r="A11" s="529" t="str">
        <f t="shared" si="0"/>
        <v>Distributor / Product name (Country):</v>
      </c>
      <c r="B11" s="530"/>
      <c r="C11" s="534"/>
      <c r="D11" s="535"/>
      <c r="E11" s="536"/>
      <c r="F11" s="293"/>
      <c r="G11" s="20"/>
      <c r="H11" s="18"/>
      <c r="I11" s="18"/>
      <c r="J11" s="18"/>
      <c r="K11" s="18"/>
      <c r="L11" s="98"/>
      <c r="M11" s="18"/>
      <c r="N11" s="18"/>
    </row>
    <row r="12" spans="1:14" ht="15.75">
      <c r="A12" s="529" t="str">
        <f t="shared" si="0"/>
        <v>Distributor / Product name (Country):</v>
      </c>
      <c r="B12" s="530"/>
      <c r="C12" s="534"/>
      <c r="D12" s="535"/>
      <c r="E12" s="536"/>
      <c r="F12" s="293"/>
      <c r="G12" s="20"/>
      <c r="H12" s="18"/>
      <c r="I12" s="18"/>
      <c r="J12" s="18"/>
      <c r="K12" s="18"/>
      <c r="L12" s="98"/>
      <c r="M12" s="18"/>
      <c r="N12" s="18"/>
    </row>
    <row r="13" spans="1:14" ht="15.75">
      <c r="A13" s="529" t="str">
        <f t="shared" si="0"/>
        <v>Distributor / Product name (Country):</v>
      </c>
      <c r="B13" s="530"/>
      <c r="C13" s="534"/>
      <c r="D13" s="535"/>
      <c r="E13" s="536"/>
      <c r="F13" s="293"/>
      <c r="G13" s="20"/>
      <c r="H13" s="18"/>
      <c r="I13" s="18"/>
      <c r="J13" s="18"/>
      <c r="K13" s="18"/>
      <c r="L13" s="254">
        <v>300</v>
      </c>
      <c r="M13" s="18"/>
      <c r="N13" s="18"/>
    </row>
    <row r="14" spans="1:14" ht="15.75">
      <c r="A14" s="529" t="str">
        <f t="shared" si="0"/>
        <v>Distributor / Product name (Country):</v>
      </c>
      <c r="B14" s="530"/>
      <c r="C14" s="534"/>
      <c r="D14" s="535"/>
      <c r="E14" s="536"/>
      <c r="F14" s="293"/>
      <c r="G14" s="20"/>
      <c r="H14" s="18"/>
      <c r="I14" s="18"/>
      <c r="J14" s="18"/>
      <c r="K14" s="18"/>
      <c r="L14" s="254">
        <v>301</v>
      </c>
      <c r="M14" s="18"/>
      <c r="N14" s="18"/>
    </row>
    <row r="15" spans="1:14" ht="15.75">
      <c r="A15" s="529" t="str">
        <f t="shared" si="0"/>
        <v>Distributor / Product name (Country):</v>
      </c>
      <c r="B15" s="530"/>
      <c r="C15" s="534"/>
      <c r="D15" s="535"/>
      <c r="E15" s="536"/>
      <c r="F15" s="293"/>
      <c r="G15" s="20"/>
      <c r="H15" s="18"/>
      <c r="I15" s="18"/>
      <c r="J15" s="18"/>
      <c r="K15" s="18"/>
      <c r="L15" s="254">
        <v>304</v>
      </c>
      <c r="M15" s="18"/>
      <c r="N15" s="18"/>
    </row>
    <row r="16" spans="1:14" ht="15.75">
      <c r="A16" s="529" t="str">
        <f t="shared" si="0"/>
        <v>Distributor / Product name (Country):</v>
      </c>
      <c r="B16" s="530"/>
      <c r="C16" s="534"/>
      <c r="D16" s="535"/>
      <c r="E16" s="536"/>
      <c r="F16" s="293"/>
      <c r="G16" s="20"/>
      <c r="H16" s="18"/>
      <c r="I16" s="18"/>
      <c r="J16" s="18"/>
      <c r="K16" s="18"/>
      <c r="L16" s="254">
        <v>310</v>
      </c>
      <c r="M16" s="18"/>
      <c r="N16" s="18"/>
    </row>
    <row r="17" spans="1:14" ht="15.75">
      <c r="A17" s="529" t="str">
        <f t="shared" si="0"/>
        <v>Distributor / Product name (Country):</v>
      </c>
      <c r="B17" s="530"/>
      <c r="C17" s="534"/>
      <c r="D17" s="535"/>
      <c r="E17" s="536"/>
      <c r="F17" s="293"/>
      <c r="G17" s="20"/>
      <c r="H17" s="18"/>
      <c r="I17" s="18"/>
      <c r="J17" s="18"/>
      <c r="K17" s="18"/>
      <c r="L17" s="254">
        <v>311</v>
      </c>
      <c r="M17" s="18"/>
      <c r="N17" s="18"/>
    </row>
    <row r="18" spans="1:14" ht="15.75">
      <c r="A18" s="529" t="str">
        <f t="shared" si="0"/>
        <v>Distributor / Product name (Country):</v>
      </c>
      <c r="B18" s="530"/>
      <c r="C18" s="534"/>
      <c r="D18" s="535"/>
      <c r="E18" s="536"/>
      <c r="F18" s="293"/>
      <c r="G18" s="20"/>
      <c r="H18" s="18"/>
      <c r="I18" s="18"/>
      <c r="J18" s="18"/>
      <c r="K18" s="18"/>
      <c r="L18" s="254">
        <v>317</v>
      </c>
      <c r="M18" s="18"/>
      <c r="N18" s="18"/>
    </row>
    <row r="19" spans="1:14" ht="15.75">
      <c r="A19" s="529" t="str">
        <f t="shared" si="0"/>
        <v>Distributor / Product name (Country):</v>
      </c>
      <c r="B19" s="530"/>
      <c r="C19" s="534"/>
      <c r="D19" s="535"/>
      <c r="E19" s="536"/>
      <c r="F19" s="293"/>
      <c r="G19" s="20"/>
      <c r="H19" s="18"/>
      <c r="I19" s="18"/>
      <c r="J19" s="18"/>
      <c r="K19" s="18"/>
      <c r="L19" s="254">
        <v>330</v>
      </c>
      <c r="M19" s="18"/>
      <c r="N19" s="18"/>
    </row>
    <row r="20" spans="1:14" ht="15.75">
      <c r="A20" s="529" t="str">
        <f t="shared" si="0"/>
        <v>Distributor / Product name (Country):</v>
      </c>
      <c r="B20" s="530"/>
      <c r="C20" s="534"/>
      <c r="D20" s="535"/>
      <c r="E20" s="536"/>
      <c r="F20" s="293"/>
      <c r="G20" s="20"/>
      <c r="H20" s="18"/>
      <c r="I20" s="18"/>
      <c r="J20" s="18"/>
      <c r="K20" s="18"/>
      <c r="L20" s="254">
        <v>331</v>
      </c>
      <c r="M20" s="18"/>
      <c r="N20" s="18"/>
    </row>
    <row r="21" spans="1:14" ht="15.7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8"/>
      <c r="L21" s="254">
        <v>334</v>
      </c>
      <c r="M21" s="18"/>
      <c r="N21" s="18"/>
    </row>
    <row r="22" spans="1:14" ht="15.75">
      <c r="A22" s="529" t="str">
        <f>IF($C$2=Languages!A3,Languages!A7,Languages!B7)</f>
        <v>Type of product:</v>
      </c>
      <c r="B22" s="530"/>
      <c r="C22" s="534"/>
      <c r="D22" s="535"/>
      <c r="E22" s="536"/>
      <c r="F22" s="16"/>
      <c r="G22" s="19"/>
      <c r="H22" s="16"/>
      <c r="I22" s="18"/>
      <c r="J22" s="18"/>
      <c r="K22" s="18"/>
      <c r="L22" s="254">
        <v>340</v>
      </c>
      <c r="M22" s="18"/>
      <c r="N22" s="18"/>
    </row>
    <row r="23" spans="1:14" ht="40.5" customHeight="1">
      <c r="A23" s="531" t="str">
        <f>IF($C$2=Languages!A3,Languages!A268,Languages!B268)</f>
        <v>Specify for HSC the application 
(e.g. bathroom cleaner, acid toilet
cleaner, floor cleaner):</v>
      </c>
      <c r="B23" s="532"/>
      <c r="C23" s="533"/>
      <c r="D23" s="533"/>
      <c r="E23" s="533"/>
      <c r="F23" s="16"/>
      <c r="G23" s="19"/>
      <c r="H23" s="16"/>
      <c r="I23" s="18"/>
      <c r="J23" s="18"/>
      <c r="K23" s="18"/>
      <c r="L23" s="254">
        <v>350</v>
      </c>
      <c r="M23" s="18"/>
      <c r="N23" s="18"/>
    </row>
    <row r="24" spans="1:14" ht="15.75">
      <c r="A24" s="529" t="str">
        <f>IF($C$2=Languages!A3,Languages!A177,Languages!B177)</f>
        <v>Form of product:</v>
      </c>
      <c r="B24" s="530"/>
      <c r="C24" s="296"/>
      <c r="D24" s="104"/>
      <c r="E24" s="104"/>
      <c r="F24" s="16"/>
      <c r="G24" s="19"/>
      <c r="H24" s="16"/>
      <c r="I24" s="19"/>
      <c r="J24" s="18"/>
      <c r="K24" s="18"/>
      <c r="L24" s="254">
        <v>351</v>
      </c>
      <c r="M24" s="18"/>
      <c r="N24" s="18"/>
    </row>
    <row r="25" spans="1:14" ht="33.75">
      <c r="A25" s="537" t="str">
        <f>IF($C$2=Languages!A3,Languages!A21,Languages!B21)</f>
        <v>Hazard Statement (1)</v>
      </c>
      <c r="B25" s="538"/>
      <c r="C25" s="291"/>
      <c r="D25" s="294" t="str">
        <f>'Ingoing Substances'!J11</f>
        <v>In case H/EUH-statement with possible restrictions are detected, font changed to red</v>
      </c>
      <c r="E25" s="294" t="str">
        <f>IF($C$2=Languages!A3,Languages!A297,Languages!B297)</f>
        <v>H314 restricted only for HDD</v>
      </c>
      <c r="F25" s="16"/>
      <c r="G25" s="256"/>
      <c r="H25" s="256"/>
      <c r="I25" s="18"/>
      <c r="J25" s="18"/>
      <c r="K25" s="18"/>
      <c r="L25" s="254">
        <v>360</v>
      </c>
      <c r="M25" s="18"/>
      <c r="N25" s="18"/>
    </row>
    <row r="26" spans="1:14" ht="15.75">
      <c r="A26" s="529" t="str">
        <f>IF($C$2=Languages!A3,Languages!A180,Languages!B180)</f>
        <v>spec. grav. concentrate (if liquid/gel):</v>
      </c>
      <c r="B26" s="530"/>
      <c r="C26" s="291"/>
      <c r="D26" s="104"/>
      <c r="E26" s="104"/>
      <c r="F26" s="16"/>
      <c r="G26" s="234"/>
      <c r="H26" s="16"/>
      <c r="I26" s="16"/>
      <c r="J26" s="18"/>
      <c r="K26" s="18"/>
      <c r="L26" s="254">
        <v>361</v>
      </c>
      <c r="M26" s="18"/>
      <c r="N26" s="18"/>
    </row>
    <row r="27" spans="1:14" ht="15.75">
      <c r="A27" s="529" t="str">
        <f>IF($C$2=Languages!A3,Languages!A269,Languages!B269)</f>
        <v>pH (concentrate)</v>
      </c>
      <c r="B27" s="530"/>
      <c r="C27" s="291"/>
      <c r="D27" s="104"/>
      <c r="E27" s="104"/>
      <c r="F27" s="16"/>
      <c r="G27" s="234"/>
      <c r="H27" s="16"/>
      <c r="I27" s="16"/>
      <c r="J27" s="18"/>
      <c r="K27" s="18"/>
      <c r="L27" s="254">
        <v>362</v>
      </c>
      <c r="M27" s="18"/>
      <c r="N27" s="18"/>
    </row>
    <row r="28" spans="1:14" ht="15.75">
      <c r="A28" s="529" t="str">
        <f>IF($C$2=Languages!A3,Languages!A270,Languages!B270)</f>
        <v>pH (RTU)</v>
      </c>
      <c r="B28" s="530"/>
      <c r="C28" s="291"/>
      <c r="D28" s="104"/>
      <c r="E28" s="104"/>
      <c r="F28" s="16"/>
      <c r="G28" s="234"/>
      <c r="H28" s="16"/>
      <c r="I28" s="16"/>
      <c r="J28" s="18"/>
      <c r="K28" s="18"/>
      <c r="L28" s="254">
        <v>370</v>
      </c>
      <c r="M28" s="18"/>
      <c r="N28" s="18"/>
    </row>
    <row r="29" spans="1:14" ht="15.75">
      <c r="A29" s="529" t="str">
        <f>IF($C$2=Languages!A3,Languages!A281,Languages!B281)</f>
        <v>Application</v>
      </c>
      <c r="B29" s="530"/>
      <c r="C29" s="292"/>
      <c r="D29" s="104"/>
      <c r="E29" s="104"/>
      <c r="F29" s="16"/>
      <c r="G29" s="234"/>
      <c r="H29" s="16"/>
      <c r="I29" s="16"/>
      <c r="J29" s="16"/>
      <c r="K29" s="18"/>
      <c r="L29" s="254">
        <v>371</v>
      </c>
      <c r="M29" s="18"/>
      <c r="N29" s="18"/>
    </row>
    <row r="30" spans="1:14" ht="15.75">
      <c r="A30" s="529" t="str">
        <f>IF($C$2=Languages!A3,Languages!A282,Languages!B282)</f>
        <v>Contains preservatives</v>
      </c>
      <c r="B30" s="530"/>
      <c r="C30" s="291"/>
      <c r="D30" s="104"/>
      <c r="E30" s="104"/>
      <c r="F30" s="16"/>
      <c r="G30" s="234"/>
      <c r="H30" s="16"/>
      <c r="I30" s="16"/>
      <c r="J30" s="16"/>
      <c r="K30" s="18"/>
      <c r="L30" s="254">
        <v>372</v>
      </c>
      <c r="M30" s="18"/>
      <c r="N30" s="18"/>
    </row>
    <row r="31" spans="1:14" ht="15.75">
      <c r="A31" s="529" t="str">
        <f>IF($C$2=Languages!A3,Languages!A283,Languages!B283)</f>
        <v>Contains fragrances</v>
      </c>
      <c r="B31" s="530"/>
      <c r="C31" s="291"/>
      <c r="D31" s="104"/>
      <c r="E31" s="104"/>
      <c r="F31" s="16"/>
      <c r="G31" s="234"/>
      <c r="H31" s="16"/>
      <c r="I31" s="16"/>
      <c r="J31" s="16"/>
      <c r="K31" s="18"/>
      <c r="L31" s="254">
        <v>373</v>
      </c>
      <c r="M31" s="18"/>
      <c r="N31" s="18"/>
    </row>
    <row r="32" spans="1:14" ht="15.75">
      <c r="A32" s="529" t="str">
        <f>IF($C$2=Languages!A3,Languages!A284,Languages!B284)</f>
        <v>Contains colouring agents</v>
      </c>
      <c r="B32" s="530"/>
      <c r="C32" s="291"/>
      <c r="D32" s="104"/>
      <c r="E32" s="104"/>
      <c r="F32" s="16"/>
      <c r="G32" s="234"/>
      <c r="H32" s="16"/>
      <c r="I32" s="16"/>
      <c r="J32" s="16"/>
      <c r="K32" s="18"/>
      <c r="L32" s="254">
        <v>400</v>
      </c>
      <c r="M32" s="18"/>
      <c r="N32" s="18"/>
    </row>
    <row r="33" spans="1:14" ht="15.75">
      <c r="A33" s="529" t="str">
        <f>IF($C$2=Languages!A3,Languages!A285,Languages!B285)</f>
        <v>Contains micro-organisms</v>
      </c>
      <c r="B33" s="530"/>
      <c r="C33" s="291"/>
      <c r="D33" s="104"/>
      <c r="E33" s="104"/>
      <c r="F33" s="16"/>
      <c r="G33" s="234"/>
      <c r="H33" s="16"/>
      <c r="I33" s="16"/>
      <c r="J33" s="16"/>
      <c r="K33" s="18"/>
      <c r="L33" s="254">
        <v>410</v>
      </c>
      <c r="M33" s="18"/>
      <c r="N33" s="18"/>
    </row>
    <row r="34" spans="1:14" ht="15.75">
      <c r="A34" s="529" t="str">
        <f>IF($C$2=Languages!A3,Languages!A286,Languages!B286)</f>
        <v>Contains enzymes</v>
      </c>
      <c r="B34" s="530"/>
      <c r="C34" s="291"/>
      <c r="D34" s="104"/>
      <c r="E34" s="104"/>
      <c r="F34" s="16"/>
      <c r="G34" s="234"/>
      <c r="H34" s="16"/>
      <c r="I34" s="16"/>
      <c r="J34" s="16"/>
      <c r="K34" s="18"/>
      <c r="L34" s="254">
        <v>411</v>
      </c>
      <c r="M34" s="18"/>
      <c r="N34" s="18"/>
    </row>
    <row r="35" spans="1:14" ht="25.5" customHeight="1">
      <c r="A35" s="531" t="str">
        <f>IF($C$2=Languages!A3,Languages!A287,Languages!B287)</f>
        <v>Contains palm/palm kernel oil or derivates</v>
      </c>
      <c r="B35" s="532"/>
      <c r="C35" s="291"/>
      <c r="D35" s="104"/>
      <c r="E35" s="104"/>
      <c r="F35" s="16"/>
      <c r="G35" s="234"/>
      <c r="H35" s="16"/>
      <c r="I35" s="16"/>
      <c r="J35" s="16"/>
      <c r="K35" s="18"/>
      <c r="L35" s="254">
        <v>412</v>
      </c>
      <c r="M35" s="18"/>
      <c r="N35" s="18"/>
    </row>
    <row r="36" spans="1:14" ht="40.5" customHeight="1">
      <c r="A36" s="546" t="str">
        <f>IF($C$2=Languages!A3,Languages!A298,Languages!B298)</f>
        <v>reference dosage:</v>
      </c>
      <c r="B36" s="547"/>
      <c r="C36" s="291"/>
      <c r="D36" s="324" t="str">
        <f>IF($C$2=Languages!A3,Languages!A278,Languages!B278)</f>
        <v xml:space="preserve">
Fill in 1000 for HSC/RTU product
 and 3 for Rinse-aid.</v>
      </c>
      <c r="E36" s="104"/>
      <c r="F36" s="16"/>
      <c r="G36" s="141"/>
      <c r="H36" s="16"/>
      <c r="I36" s="16"/>
      <c r="J36" s="16"/>
      <c r="K36" s="18"/>
      <c r="L36" s="254">
        <v>413</v>
      </c>
      <c r="M36" s="18"/>
      <c r="N36" s="18"/>
    </row>
    <row r="37" spans="1:14" ht="15.75">
      <c r="A37" s="531" t="str">
        <f>IF($C$2=Languages!A3,Languages!A280,Languages!B280)</f>
        <v>Unit reference dosage (Select)</v>
      </c>
      <c r="B37" s="532"/>
      <c r="C37" s="292"/>
      <c r="D37" s="104"/>
      <c r="E37" s="104"/>
      <c r="F37" s="16"/>
      <c r="G37" s="16"/>
      <c r="H37" s="16"/>
      <c r="I37" s="16"/>
      <c r="J37" s="16"/>
      <c r="K37" s="18"/>
      <c r="L37" s="255" t="s">
        <v>642</v>
      </c>
      <c r="M37" s="18"/>
      <c r="N37" s="18"/>
    </row>
    <row r="38" spans="1:14" ht="27" customHeight="1">
      <c r="A38" s="531" t="str">
        <f>IF($C$2=Languages!A3,Languages!A279,Languages!B279)</f>
        <v>Reference Dosage
(in g/unit as in decision)</v>
      </c>
      <c r="B38" s="532"/>
      <c r="C38" s="325">
        <f>IF(NOT(ISERROR(SEARCH("ml",C37,1))),C36*C26,C36)</f>
        <v>0</v>
      </c>
      <c r="D38" s="104"/>
      <c r="E38" s="104"/>
      <c r="F38" s="16"/>
      <c r="G38" s="16"/>
      <c r="H38" s="16"/>
      <c r="I38" s="16"/>
      <c r="J38" s="16"/>
      <c r="K38" s="18"/>
      <c r="L38" s="255" t="s">
        <v>844</v>
      </c>
      <c r="M38" s="18"/>
      <c r="N38" s="18"/>
    </row>
    <row r="39" spans="1:14" ht="15.75" customHeight="1">
      <c r="A39" s="531" t="str">
        <f>IF($C$2=Languages!A3,Languages!A304,Languages!B304)</f>
        <v>Limit of reference dosage:</v>
      </c>
      <c r="B39" s="532"/>
      <c r="C39" s="295" t="e">
        <f>VLOOKUP(Product!$C$22,Auswahldaten!$A$113:$H$137,8,FALSE)</f>
        <v>#N/A</v>
      </c>
      <c r="D39" s="104"/>
      <c r="E39" s="104"/>
      <c r="F39" s="16"/>
      <c r="G39" s="16"/>
      <c r="H39" s="16"/>
      <c r="I39" s="16"/>
      <c r="J39" s="16"/>
      <c r="K39" s="18"/>
      <c r="L39" s="255"/>
      <c r="M39" s="18"/>
      <c r="N39" s="18"/>
    </row>
    <row r="40" spans="1:14" ht="30" customHeight="1">
      <c r="A40" s="531" t="str">
        <f>IF($C$2=Languages!A3,Languages!A305,Languages!B305)</f>
        <v>Limit of reference dosage fulfilled:</v>
      </c>
      <c r="B40" s="532"/>
      <c r="C40" s="326" t="e">
        <f>IF(C38&lt;=C39,"ok","not ok")</f>
        <v>#N/A</v>
      </c>
      <c r="D40" s="104"/>
      <c r="E40" s="104"/>
      <c r="F40" s="16"/>
      <c r="G40" s="16"/>
      <c r="H40" s="16"/>
      <c r="I40" s="16"/>
      <c r="J40" s="16"/>
      <c r="K40" s="18"/>
      <c r="L40" s="255" t="s">
        <v>844</v>
      </c>
      <c r="M40" s="18"/>
      <c r="N40" s="18"/>
    </row>
    <row r="41" spans="1:14" ht="15.75">
      <c r="A41" s="16"/>
      <c r="B41" s="16"/>
      <c r="C41" s="56"/>
      <c r="D41" s="16"/>
      <c r="E41" s="16"/>
      <c r="F41" s="16"/>
      <c r="G41" s="16"/>
      <c r="H41" s="16"/>
      <c r="I41" s="16"/>
      <c r="J41" s="16"/>
      <c r="K41" s="18"/>
      <c r="M41" s="18"/>
      <c r="N41" s="18"/>
    </row>
    <row r="42" spans="1:14" ht="25.5" customHeight="1">
      <c r="A42" s="16"/>
      <c r="B42" s="528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42" s="528"/>
      <c r="D42" s="528"/>
      <c r="E42" s="528"/>
      <c r="F42" s="16"/>
      <c r="G42" s="253"/>
      <c r="H42" s="253"/>
      <c r="I42" s="253"/>
      <c r="J42" s="16"/>
      <c r="K42" s="18"/>
      <c r="L42" s="254"/>
      <c r="M42" s="18"/>
      <c r="N42" s="18"/>
    </row>
    <row r="43" spans="1:14" ht="15.7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8"/>
      <c r="L43" s="254"/>
      <c r="M43" s="18"/>
      <c r="N43" s="18"/>
    </row>
    <row r="44" spans="1:14" ht="15.7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8"/>
      <c r="L44" s="98"/>
      <c r="M44" s="18"/>
      <c r="N44" s="18"/>
    </row>
    <row r="45" spans="1:14" ht="15.7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8"/>
      <c r="L45" s="98"/>
      <c r="M45" s="18"/>
      <c r="N45" s="18"/>
    </row>
    <row r="46" spans="1:14" ht="15.7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8"/>
      <c r="L46" s="98"/>
      <c r="M46" s="18"/>
      <c r="N46" s="18"/>
    </row>
    <row r="47" spans="1:14" ht="15.7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8"/>
      <c r="L47" s="98"/>
      <c r="M47" s="18"/>
      <c r="N47" s="18"/>
    </row>
    <row r="48" spans="1:14" ht="15.7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8"/>
      <c r="L48" s="98"/>
      <c r="M48" s="18"/>
      <c r="N48" s="18"/>
    </row>
    <row r="49" spans="1:14" ht="15.7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8"/>
      <c r="L49" s="98"/>
      <c r="M49" s="18"/>
      <c r="N49" s="18"/>
    </row>
    <row r="50" spans="1:14" ht="15.7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8"/>
      <c r="L50" s="98"/>
      <c r="M50" s="18"/>
      <c r="N50" s="18"/>
    </row>
    <row r="51" spans="1:14" ht="15.7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8"/>
      <c r="L51" s="98"/>
      <c r="M51" s="18"/>
      <c r="N51" s="18"/>
    </row>
    <row r="52" spans="1:14" ht="15.7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8"/>
      <c r="L52" s="98"/>
      <c r="M52" s="18"/>
      <c r="N52" s="18"/>
    </row>
    <row r="53" spans="1:14" ht="15.7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8"/>
      <c r="L53" s="98"/>
      <c r="M53" s="18"/>
      <c r="N53" s="18"/>
    </row>
    <row r="54" spans="1:14" ht="15.7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8"/>
      <c r="L54" s="98"/>
      <c r="M54" s="18"/>
      <c r="N54" s="18"/>
    </row>
    <row r="55" spans="1:14" ht="15.7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8"/>
      <c r="L55" s="98"/>
      <c r="M55" s="18"/>
      <c r="N55" s="18"/>
    </row>
    <row r="56" spans="1:14" ht="15.7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8"/>
      <c r="L56" s="98"/>
      <c r="M56" s="18"/>
      <c r="N56" s="18"/>
    </row>
    <row r="57" spans="1:14" ht="15.7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8"/>
      <c r="L57" s="98"/>
      <c r="M57" s="18"/>
      <c r="N57" s="18"/>
    </row>
    <row r="58" spans="1:14" ht="15.7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8"/>
      <c r="L58" s="98"/>
      <c r="M58" s="18"/>
      <c r="N58" s="18"/>
    </row>
    <row r="59" spans="1:14" ht="15.7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8"/>
      <c r="L59" s="98"/>
      <c r="M59" s="18"/>
      <c r="N59" s="18"/>
    </row>
    <row r="60" spans="1:14" ht="15.7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8"/>
      <c r="L60" s="98"/>
      <c r="M60" s="18"/>
      <c r="N60" s="18"/>
    </row>
    <row r="61" spans="1:14" ht="15.7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8"/>
      <c r="L61" s="98"/>
      <c r="M61" s="18"/>
      <c r="N61" s="18"/>
    </row>
    <row r="62" spans="1:14" ht="15.7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8"/>
      <c r="L62" s="98"/>
      <c r="M62" s="18"/>
      <c r="N62" s="18"/>
    </row>
    <row r="63" spans="1:14" ht="15.7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8"/>
      <c r="L63" s="98"/>
      <c r="M63" s="18"/>
      <c r="N63" s="18"/>
    </row>
    <row r="64" spans="1:14" ht="15.7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8"/>
      <c r="L64" s="98"/>
      <c r="M64" s="18"/>
      <c r="N64" s="18"/>
    </row>
    <row r="65" spans="1:14" ht="15.7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8"/>
      <c r="L65" s="98"/>
      <c r="M65" s="18"/>
      <c r="N65" s="18"/>
    </row>
    <row r="66" spans="1:14" ht="15.7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8"/>
      <c r="L66" s="98"/>
      <c r="M66" s="18"/>
      <c r="N66" s="18"/>
    </row>
    <row r="67" spans="1:14" ht="15.7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8"/>
      <c r="L67" s="98"/>
      <c r="M67" s="18"/>
      <c r="N67" s="18"/>
    </row>
    <row r="68" spans="1:14" ht="15.7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8"/>
      <c r="L68" s="98"/>
      <c r="M68" s="18"/>
      <c r="N68" s="18"/>
    </row>
    <row r="69" spans="1:14" ht="15.7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8"/>
      <c r="L69" s="98"/>
      <c r="M69" s="18"/>
      <c r="N69" s="18"/>
    </row>
    <row r="70" spans="1:14" ht="15.75">
      <c r="J70" s="18"/>
      <c r="K70" s="18"/>
      <c r="L70" s="98"/>
      <c r="M70" s="18"/>
      <c r="N70" s="18"/>
    </row>
    <row r="71" spans="1:14" ht="15.75">
      <c r="J71" s="18"/>
      <c r="K71" s="18"/>
      <c r="L71" s="98"/>
      <c r="M71" s="18"/>
      <c r="N71" s="18"/>
    </row>
    <row r="72" spans="1:14" ht="15.75">
      <c r="J72" s="18"/>
      <c r="K72" s="18"/>
      <c r="L72" s="98"/>
      <c r="M72" s="18"/>
      <c r="N72" s="18"/>
    </row>
    <row r="73" spans="1:14" ht="15.75">
      <c r="J73" s="18"/>
      <c r="K73" s="18"/>
      <c r="L73" s="98"/>
      <c r="M73" s="18"/>
      <c r="N73" s="18"/>
    </row>
    <row r="74" spans="1:14" ht="15.75">
      <c r="J74" s="18"/>
      <c r="K74" s="18"/>
      <c r="L74" s="98"/>
      <c r="M74" s="18"/>
      <c r="N74" s="18"/>
    </row>
    <row r="75" spans="1:14" ht="15.75">
      <c r="J75" s="18"/>
      <c r="K75" s="18"/>
      <c r="L75" s="98"/>
      <c r="M75" s="18"/>
      <c r="N75" s="18"/>
    </row>
    <row r="76" spans="1:14" ht="15.75">
      <c r="J76" s="18"/>
      <c r="K76" s="18"/>
      <c r="L76" s="98"/>
      <c r="M76" s="18"/>
      <c r="N76" s="18"/>
    </row>
    <row r="77" spans="1:14" ht="15.75">
      <c r="J77" s="18"/>
      <c r="K77" s="18"/>
      <c r="L77" s="98"/>
      <c r="M77" s="18"/>
      <c r="N77" s="18"/>
    </row>
    <row r="78" spans="1:14" ht="15.75">
      <c r="J78" s="18"/>
      <c r="K78" s="18"/>
      <c r="L78" s="98"/>
      <c r="M78" s="18"/>
      <c r="N78" s="18"/>
    </row>
    <row r="79" spans="1:14" ht="15.75">
      <c r="J79" s="18"/>
      <c r="K79" s="18"/>
      <c r="L79" s="98"/>
      <c r="M79" s="18"/>
      <c r="N79" s="18"/>
    </row>
    <row r="80" spans="1:14" ht="15.75">
      <c r="J80" s="18"/>
      <c r="K80" s="18"/>
      <c r="M80" s="18"/>
      <c r="N80" s="18"/>
    </row>
    <row r="81" spans="10:14" ht="15.75">
      <c r="J81" s="18"/>
      <c r="K81" s="18"/>
      <c r="M81" s="18"/>
      <c r="N81" s="18"/>
    </row>
    <row r="82" spans="10:14" ht="15.75">
      <c r="J82" s="18"/>
      <c r="K82" s="18"/>
      <c r="M82" s="18"/>
      <c r="N82" s="18"/>
    </row>
    <row r="83" spans="10:14" ht="15.75">
      <c r="J83" s="18"/>
      <c r="K83" s="18"/>
      <c r="M83" s="18"/>
      <c r="N83" s="18"/>
    </row>
    <row r="84" spans="10:14" ht="15.75">
      <c r="J84" s="18"/>
      <c r="K84" s="18"/>
      <c r="M84" s="18"/>
      <c r="N84" s="18"/>
    </row>
    <row r="85" spans="10:14" ht="15.75">
      <c r="J85" s="18"/>
      <c r="K85" s="18"/>
      <c r="M85" s="18"/>
      <c r="N85" s="18"/>
    </row>
  </sheetData>
  <sheetProtection password="CC13" sheet="1" objects="1" scenarios="1" formatCells="0" formatColumns="0" formatRows="0" selectLockedCells="1" autoFilter="0"/>
  <mergeCells count="58">
    <mergeCell ref="A40:B40"/>
    <mergeCell ref="A39:B39"/>
    <mergeCell ref="G1:H1"/>
    <mergeCell ref="C9:E9"/>
    <mergeCell ref="C10:E10"/>
    <mergeCell ref="C11:E11"/>
    <mergeCell ref="C12:E12"/>
    <mergeCell ref="C8:E8"/>
    <mergeCell ref="C13:E13"/>
    <mergeCell ref="C14:E14"/>
    <mergeCell ref="C15:E15"/>
    <mergeCell ref="C16:E16"/>
    <mergeCell ref="C17:E17"/>
    <mergeCell ref="C18:E18"/>
    <mergeCell ref="C19:E19"/>
    <mergeCell ref="A36:B36"/>
    <mergeCell ref="A28:B28"/>
    <mergeCell ref="A29:B29"/>
    <mergeCell ref="A27:B27"/>
    <mergeCell ref="A37:B37"/>
    <mergeCell ref="A33:B33"/>
    <mergeCell ref="A34:B34"/>
    <mergeCell ref="A35:B35"/>
    <mergeCell ref="A30:B30"/>
    <mergeCell ref="A31:B31"/>
    <mergeCell ref="A2:B2"/>
    <mergeCell ref="A4:B4"/>
    <mergeCell ref="A5:B5"/>
    <mergeCell ref="A6:B6"/>
    <mergeCell ref="C4:E4"/>
    <mergeCell ref="C5:E5"/>
    <mergeCell ref="C6:E6"/>
    <mergeCell ref="A7:B7"/>
    <mergeCell ref="A8:B8"/>
    <mergeCell ref="C7:E7"/>
    <mergeCell ref="A9:B9"/>
    <mergeCell ref="A10:B10"/>
    <mergeCell ref="A11:B11"/>
    <mergeCell ref="A12:B12"/>
    <mergeCell ref="A13:B13"/>
    <mergeCell ref="A14:B14"/>
    <mergeCell ref="A15:B15"/>
    <mergeCell ref="B42:E42"/>
    <mergeCell ref="A16:B16"/>
    <mergeCell ref="A17:B17"/>
    <mergeCell ref="A23:B23"/>
    <mergeCell ref="C23:E23"/>
    <mergeCell ref="A38:B38"/>
    <mergeCell ref="A18:B18"/>
    <mergeCell ref="A19:B19"/>
    <mergeCell ref="A20:B20"/>
    <mergeCell ref="A22:B22"/>
    <mergeCell ref="C22:E22"/>
    <mergeCell ref="C20:E20"/>
    <mergeCell ref="A24:B24"/>
    <mergeCell ref="A25:B25"/>
    <mergeCell ref="A32:B32"/>
    <mergeCell ref="A26:B26"/>
  </mergeCells>
  <phoneticPr fontId="4" type="noConversion"/>
  <conditionalFormatting sqref="C3:I3">
    <cfRule type="expression" dxfId="103" priority="4">
      <formula>$B3=""</formula>
    </cfRule>
  </conditionalFormatting>
  <conditionalFormatting sqref="C25">
    <cfRule type="expression" dxfId="102" priority="3">
      <formula>SUMPRODUCT(ISNUMBER(FIND($L$13:$L$38,C25))*1)&gt;0</formula>
    </cfRule>
  </conditionalFormatting>
  <conditionalFormatting sqref="C40">
    <cfRule type="beginsWith" dxfId="101" priority="1" operator="beginsWith" text="not">
      <formula>LEFT(C40,LEN("not"))="not"</formula>
    </cfRule>
    <cfRule type="beginsWith" dxfId="100" priority="2" operator="beginsWith" text="ok">
      <formula>LEFT(C40,LEN("ok"))="ok"</formula>
    </cfRule>
  </conditionalFormatting>
  <dataValidations count="7">
    <dataValidation type="list" allowBlank="1" showInputMessage="1" showErrorMessage="1" sqref="C2:C3">
      <formula1>Sprache</formula1>
    </dataValidation>
    <dataValidation type="list" allowBlank="1" showInputMessage="1" showErrorMessage="1" sqref="C24 F24">
      <formula1>Produktform</formula1>
    </dataValidation>
    <dataValidation type="list" allowBlank="1" showInputMessage="1" showErrorMessage="1" errorTitle="Please select" sqref="C22:F22">
      <formula1>Produkt</formula1>
    </dataValidation>
    <dataValidation type="list" allowBlank="1" showInputMessage="1" showErrorMessage="1" errorTitle="Please select" sqref="I1">
      <formula1>Beschluss</formula1>
    </dataValidation>
    <dataValidation type="list" allowBlank="1" showInputMessage="1" showErrorMessage="1" errorTitle="please select" sqref="C29 F29">
      <formula1>Privat</formula1>
    </dataValidation>
    <dataValidation type="list" allowBlank="1" showInputMessage="1" showErrorMessage="1" errorTitle="please select" sqref="C30:C35 F30:F35">
      <formula1>janein</formula1>
    </dataValidation>
    <dataValidation type="list" allowBlank="1" showInputMessage="1" showErrorMessage="1" errorTitle="please select" sqref="C37">
      <formula1>Einheit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ignoredErrors>
    <ignoredError sqref="C38:C40 D36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 codeName="Tabelle13"/>
  <dimension ref="A3:N306"/>
  <sheetViews>
    <sheetView zoomScaleNormal="100" zoomScaleSheetLayoutView="100" workbookViewId="0">
      <selection activeCell="A299" sqref="A299"/>
    </sheetView>
  </sheetViews>
  <sheetFormatPr defaultColWidth="11.42578125" defaultRowHeight="12.75"/>
  <cols>
    <col min="1" max="1" width="113" style="119" customWidth="1"/>
    <col min="2" max="2" width="97.5703125" style="119" customWidth="1"/>
  </cols>
  <sheetData>
    <row r="3" spans="1:2">
      <c r="A3" s="71" t="s">
        <v>130</v>
      </c>
      <c r="B3" s="71" t="s">
        <v>149</v>
      </c>
    </row>
    <row r="4" spans="1:2">
      <c r="A4" s="84" t="s">
        <v>494</v>
      </c>
      <c r="B4" s="84" t="s">
        <v>769</v>
      </c>
    </row>
    <row r="5" spans="1:2">
      <c r="A5" s="84" t="s">
        <v>870</v>
      </c>
      <c r="B5" s="84" t="s">
        <v>871</v>
      </c>
    </row>
    <row r="6" spans="1:2">
      <c r="A6" s="84" t="s">
        <v>492</v>
      </c>
      <c r="B6" s="84" t="s">
        <v>493</v>
      </c>
    </row>
    <row r="7" spans="1:2">
      <c r="A7" s="84" t="s">
        <v>151</v>
      </c>
      <c r="B7" s="84" t="s">
        <v>152</v>
      </c>
    </row>
    <row r="8" spans="1:2">
      <c r="A8" s="84" t="s">
        <v>8</v>
      </c>
      <c r="B8" s="84" t="s">
        <v>153</v>
      </c>
    </row>
    <row r="9" spans="1:2">
      <c r="A9" s="84" t="s">
        <v>11</v>
      </c>
      <c r="B9" s="84" t="s">
        <v>11</v>
      </c>
    </row>
    <row r="10" spans="1:2">
      <c r="A10" s="84" t="s">
        <v>1</v>
      </c>
      <c r="B10" s="114" t="s">
        <v>159</v>
      </c>
    </row>
    <row r="11" spans="1:2">
      <c r="A11" s="84" t="s">
        <v>0</v>
      </c>
      <c r="B11" s="84" t="s">
        <v>160</v>
      </c>
    </row>
    <row r="12" spans="1:2">
      <c r="A12" s="84" t="s">
        <v>3</v>
      </c>
      <c r="B12" s="84" t="s">
        <v>161</v>
      </c>
    </row>
    <row r="13" spans="1:2">
      <c r="A13" s="84" t="s">
        <v>811</v>
      </c>
      <c r="B13" s="84" t="s">
        <v>812</v>
      </c>
    </row>
    <row r="14" spans="1:2">
      <c r="A14" s="84" t="s">
        <v>139</v>
      </c>
      <c r="B14" s="84" t="s">
        <v>162</v>
      </c>
    </row>
    <row r="15" spans="1:2">
      <c r="A15" s="84" t="s">
        <v>347</v>
      </c>
      <c r="B15" s="84" t="s">
        <v>389</v>
      </c>
    </row>
    <row r="16" spans="1:2" ht="25.5">
      <c r="A16" s="83" t="s">
        <v>12</v>
      </c>
      <c r="B16" s="84" t="s">
        <v>154</v>
      </c>
    </row>
    <row r="17" spans="1:2">
      <c r="A17" s="84" t="s">
        <v>135</v>
      </c>
      <c r="B17" s="84" t="s">
        <v>155</v>
      </c>
    </row>
    <row r="18" spans="1:2">
      <c r="A18" s="84" t="s">
        <v>6</v>
      </c>
      <c r="B18" s="84" t="s">
        <v>156</v>
      </c>
    </row>
    <row r="19" spans="1:2">
      <c r="A19" s="84" t="s">
        <v>5</v>
      </c>
      <c r="B19" s="84" t="s">
        <v>163</v>
      </c>
    </row>
    <row r="20" spans="1:2">
      <c r="A20" s="84" t="s">
        <v>157</v>
      </c>
      <c r="B20" s="84" t="s">
        <v>157</v>
      </c>
    </row>
    <row r="21" spans="1:2" ht="25.5">
      <c r="A21" s="83" t="s">
        <v>176</v>
      </c>
      <c r="B21" s="84" t="s">
        <v>171</v>
      </c>
    </row>
    <row r="22" spans="1:2" ht="25.5">
      <c r="A22" s="83" t="s">
        <v>177</v>
      </c>
      <c r="B22" s="84" t="s">
        <v>172</v>
      </c>
    </row>
    <row r="23" spans="1:2">
      <c r="A23" s="84" t="s">
        <v>4</v>
      </c>
      <c r="B23" s="84" t="s">
        <v>158</v>
      </c>
    </row>
    <row r="24" spans="1:2">
      <c r="A24" s="84" t="s">
        <v>9</v>
      </c>
      <c r="B24" s="84" t="s">
        <v>165</v>
      </c>
    </row>
    <row r="25" spans="1:2">
      <c r="A25" s="84" t="s">
        <v>10</v>
      </c>
      <c r="B25" s="84" t="s">
        <v>164</v>
      </c>
    </row>
    <row r="26" spans="1:2">
      <c r="A26" s="84" t="s">
        <v>148</v>
      </c>
      <c r="B26" s="84" t="s">
        <v>166</v>
      </c>
    </row>
    <row r="27" spans="1:2" ht="25.5">
      <c r="A27" s="83" t="s">
        <v>211</v>
      </c>
      <c r="B27" s="83" t="s">
        <v>213</v>
      </c>
    </row>
    <row r="28" spans="1:2" ht="25.5">
      <c r="A28" s="83" t="s">
        <v>212</v>
      </c>
      <c r="B28" s="83" t="s">
        <v>214</v>
      </c>
    </row>
    <row r="29" spans="1:2" ht="38.25">
      <c r="A29" s="113" t="s">
        <v>849</v>
      </c>
      <c r="B29" s="113" t="s">
        <v>850</v>
      </c>
    </row>
    <row r="30" spans="1:2">
      <c r="A30" s="84" t="s">
        <v>521</v>
      </c>
      <c r="B30" s="84" t="s">
        <v>522</v>
      </c>
    </row>
    <row r="31" spans="1:2">
      <c r="A31" s="84" t="s">
        <v>144</v>
      </c>
      <c r="B31" s="84" t="s">
        <v>232</v>
      </c>
    </row>
    <row r="32" spans="1:2">
      <c r="A32" s="84" t="s">
        <v>552</v>
      </c>
      <c r="B32" s="84" t="s">
        <v>553</v>
      </c>
    </row>
    <row r="33" spans="1:14">
      <c r="A33" s="115" t="s">
        <v>519</v>
      </c>
      <c r="B33" s="113" t="s">
        <v>520</v>
      </c>
    </row>
    <row r="34" spans="1:14" ht="38.25">
      <c r="A34" s="83" t="s">
        <v>181</v>
      </c>
      <c r="B34" s="83" t="s">
        <v>227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>
      <c r="A35" s="84" t="s">
        <v>183</v>
      </c>
      <c r="B35" s="84" t="s">
        <v>186</v>
      </c>
    </row>
    <row r="36" spans="1:14">
      <c r="A36" s="84" t="s">
        <v>184</v>
      </c>
      <c r="B36" s="84" t="s">
        <v>20</v>
      </c>
    </row>
    <row r="37" spans="1:14">
      <c r="A37" s="84" t="s">
        <v>185</v>
      </c>
      <c r="B37" s="84" t="s">
        <v>187</v>
      </c>
    </row>
    <row r="38" spans="1:14">
      <c r="A38" s="84" t="s">
        <v>228</v>
      </c>
      <c r="B38" s="84" t="s">
        <v>230</v>
      </c>
    </row>
    <row r="39" spans="1:14">
      <c r="A39" s="84" t="s">
        <v>229</v>
      </c>
      <c r="B39" s="84" t="s">
        <v>231</v>
      </c>
    </row>
    <row r="40" spans="1:14">
      <c r="A40" s="84" t="s">
        <v>134</v>
      </c>
      <c r="B40" s="84" t="s">
        <v>188</v>
      </c>
    </row>
    <row r="41" spans="1:14">
      <c r="A41" s="84" t="s">
        <v>623</v>
      </c>
      <c r="B41" s="84" t="s">
        <v>624</v>
      </c>
    </row>
    <row r="42" spans="1:14">
      <c r="A42" s="84" t="s">
        <v>530</v>
      </c>
      <c r="B42" s="84" t="s">
        <v>531</v>
      </c>
    </row>
    <row r="43" spans="1:14">
      <c r="A43" s="83" t="s">
        <v>544</v>
      </c>
      <c r="B43" s="83" t="s">
        <v>542</v>
      </c>
    </row>
    <row r="44" spans="1:14">
      <c r="A44" s="83" t="s">
        <v>545</v>
      </c>
      <c r="B44" s="83" t="s">
        <v>543</v>
      </c>
    </row>
    <row r="45" spans="1:14">
      <c r="A45" s="83" t="s">
        <v>540</v>
      </c>
      <c r="B45" s="83" t="s">
        <v>541</v>
      </c>
    </row>
    <row r="46" spans="1:14">
      <c r="A46" s="84" t="s">
        <v>350</v>
      </c>
      <c r="B46" s="84" t="s">
        <v>396</v>
      </c>
    </row>
    <row r="47" spans="1:14">
      <c r="A47" s="116" t="s">
        <v>353</v>
      </c>
      <c r="B47" s="116" t="s">
        <v>354</v>
      </c>
    </row>
    <row r="48" spans="1:14">
      <c r="A48" s="116" t="s">
        <v>911</v>
      </c>
      <c r="B48" s="116" t="s">
        <v>912</v>
      </c>
    </row>
    <row r="49" spans="1:2">
      <c r="A49" s="116" t="s">
        <v>357</v>
      </c>
      <c r="B49" s="116" t="s">
        <v>390</v>
      </c>
    </row>
    <row r="50" spans="1:2">
      <c r="A50" s="116" t="s">
        <v>358</v>
      </c>
      <c r="B50" s="116" t="s">
        <v>391</v>
      </c>
    </row>
    <row r="51" spans="1:2">
      <c r="A51" s="83" t="s">
        <v>538</v>
      </c>
      <c r="B51" s="83" t="s">
        <v>539</v>
      </c>
    </row>
    <row r="52" spans="1:2">
      <c r="A52" s="83" t="s">
        <v>817</v>
      </c>
      <c r="B52" s="83" t="s">
        <v>817</v>
      </c>
    </row>
    <row r="53" spans="1:2" ht="40.5" customHeight="1">
      <c r="A53" s="113" t="s">
        <v>167</v>
      </c>
      <c r="B53" s="113" t="s">
        <v>169</v>
      </c>
    </row>
    <row r="54" spans="1:2" ht="25.5">
      <c r="A54" s="83" t="s">
        <v>168</v>
      </c>
      <c r="B54" s="83" t="s">
        <v>170</v>
      </c>
    </row>
    <row r="55" spans="1:2">
      <c r="A55" s="84" t="s">
        <v>483</v>
      </c>
      <c r="B55" s="84" t="s">
        <v>178</v>
      </c>
    </row>
    <row r="56" spans="1:2">
      <c r="A56" s="84" t="s">
        <v>404</v>
      </c>
      <c r="B56" s="84" t="s">
        <v>405</v>
      </c>
    </row>
    <row r="57" spans="1:2">
      <c r="A57" s="84" t="s">
        <v>503</v>
      </c>
      <c r="B57" s="84" t="s">
        <v>504</v>
      </c>
    </row>
    <row r="58" spans="1:2">
      <c r="A58" s="83" t="s">
        <v>406</v>
      </c>
      <c r="B58" s="84" t="s">
        <v>505</v>
      </c>
    </row>
    <row r="59" spans="1:2">
      <c r="A59" s="84" t="s">
        <v>216</v>
      </c>
      <c r="B59" s="84" t="s">
        <v>217</v>
      </c>
    </row>
    <row r="60" spans="1:2">
      <c r="A60" s="91" t="s">
        <v>346</v>
      </c>
      <c r="B60" s="84" t="s">
        <v>479</v>
      </c>
    </row>
    <row r="61" spans="1:2">
      <c r="A61" s="91" t="s">
        <v>345</v>
      </c>
      <c r="B61" s="84" t="s">
        <v>480</v>
      </c>
    </row>
    <row r="62" spans="1:2">
      <c r="A62" s="91" t="s">
        <v>140</v>
      </c>
      <c r="B62" s="84" t="s">
        <v>174</v>
      </c>
    </row>
    <row r="63" spans="1:2">
      <c r="A63" s="91" t="s">
        <v>219</v>
      </c>
      <c r="B63" s="84" t="s">
        <v>220</v>
      </c>
    </row>
    <row r="64" spans="1:2">
      <c r="A64" s="91" t="s">
        <v>137</v>
      </c>
      <c r="B64" s="84" t="s">
        <v>175</v>
      </c>
    </row>
    <row r="65" spans="1:2">
      <c r="A65" s="91" t="s">
        <v>532</v>
      </c>
      <c r="B65" s="84" t="s">
        <v>533</v>
      </c>
    </row>
    <row r="66" spans="1:2">
      <c r="A66" s="91" t="s">
        <v>534</v>
      </c>
      <c r="B66" s="84" t="s">
        <v>535</v>
      </c>
    </row>
    <row r="67" spans="1:2">
      <c r="A67" s="91" t="s">
        <v>537</v>
      </c>
      <c r="B67" s="84" t="s">
        <v>536</v>
      </c>
    </row>
    <row r="68" spans="1:2">
      <c r="A68" s="91" t="s">
        <v>415</v>
      </c>
      <c r="B68" s="84" t="s">
        <v>416</v>
      </c>
    </row>
    <row r="69" spans="1:2">
      <c r="A69" s="91" t="s">
        <v>138</v>
      </c>
      <c r="B69" s="84" t="s">
        <v>173</v>
      </c>
    </row>
    <row r="70" spans="1:2">
      <c r="A70" s="91" t="s">
        <v>131</v>
      </c>
      <c r="B70" s="84" t="s">
        <v>24</v>
      </c>
    </row>
    <row r="71" spans="1:2">
      <c r="A71" s="91" t="s">
        <v>28</v>
      </c>
      <c r="B71" s="84" t="s">
        <v>28</v>
      </c>
    </row>
    <row r="72" spans="1:2">
      <c r="A72" s="91" t="s">
        <v>132</v>
      </c>
      <c r="B72" s="84" t="s">
        <v>35</v>
      </c>
    </row>
    <row r="73" spans="1:2">
      <c r="A73" s="91" t="s">
        <v>26</v>
      </c>
      <c r="B73" s="84" t="s">
        <v>26</v>
      </c>
    </row>
    <row r="74" spans="1:2">
      <c r="A74" s="91" t="s">
        <v>45</v>
      </c>
      <c r="B74" s="84" t="s">
        <v>45</v>
      </c>
    </row>
    <row r="75" spans="1:2">
      <c r="A75" s="91" t="s">
        <v>133</v>
      </c>
      <c r="B75" s="84" t="s">
        <v>27</v>
      </c>
    </row>
    <row r="76" spans="1:2">
      <c r="A76" s="91" t="s">
        <v>25</v>
      </c>
      <c r="B76" s="84" t="s">
        <v>25</v>
      </c>
    </row>
    <row r="77" spans="1:2">
      <c r="A77" s="91" t="s">
        <v>26</v>
      </c>
      <c r="B77" s="84" t="s">
        <v>26</v>
      </c>
    </row>
    <row r="78" spans="1:2">
      <c r="A78" s="91" t="s">
        <v>45</v>
      </c>
      <c r="B78" s="84" t="s">
        <v>45</v>
      </c>
    </row>
    <row r="79" spans="1:2">
      <c r="A79" s="91" t="s">
        <v>914</v>
      </c>
      <c r="B79" s="84" t="s">
        <v>124</v>
      </c>
    </row>
    <row r="80" spans="1:2">
      <c r="A80" s="91" t="s">
        <v>915</v>
      </c>
      <c r="B80" s="84" t="s">
        <v>916</v>
      </c>
    </row>
    <row r="81" spans="1:2">
      <c r="A81" s="84" t="s">
        <v>190</v>
      </c>
      <c r="B81" s="84" t="s">
        <v>125</v>
      </c>
    </row>
    <row r="82" spans="1:2">
      <c r="A82" s="84" t="s">
        <v>191</v>
      </c>
      <c r="B82" s="84" t="s">
        <v>126</v>
      </c>
    </row>
    <row r="83" spans="1:2">
      <c r="A83" s="84" t="s">
        <v>192</v>
      </c>
      <c r="B83" s="84" t="s">
        <v>127</v>
      </c>
    </row>
    <row r="84" spans="1:2">
      <c r="A84" s="84" t="s">
        <v>189</v>
      </c>
      <c r="B84" s="84" t="s">
        <v>128</v>
      </c>
    </row>
    <row r="85" spans="1:2">
      <c r="A85" s="84" t="s">
        <v>198</v>
      </c>
      <c r="B85" s="84" t="s">
        <v>129</v>
      </c>
    </row>
    <row r="86" spans="1:2">
      <c r="A86" s="84" t="s">
        <v>191</v>
      </c>
      <c r="B86" s="84" t="s">
        <v>126</v>
      </c>
    </row>
    <row r="87" spans="1:2">
      <c r="A87" s="84" t="s">
        <v>192</v>
      </c>
      <c r="B87" s="84" t="s">
        <v>127</v>
      </c>
    </row>
    <row r="88" spans="1:2">
      <c r="A88" s="84" t="s">
        <v>147</v>
      </c>
      <c r="B88" s="84" t="s">
        <v>204</v>
      </c>
    </row>
    <row r="89" spans="1:2">
      <c r="A89" s="117" t="s">
        <v>136</v>
      </c>
      <c r="B89" s="117" t="s">
        <v>205</v>
      </c>
    </row>
    <row r="90" spans="1:2">
      <c r="A90" s="84" t="s">
        <v>203</v>
      </c>
      <c r="B90" s="84" t="s">
        <v>206</v>
      </c>
    </row>
    <row r="91" spans="1:2">
      <c r="A91" s="84" t="s">
        <v>351</v>
      </c>
      <c r="B91" s="84" t="s">
        <v>352</v>
      </c>
    </row>
    <row r="92" spans="1:2">
      <c r="A92" s="118" t="s">
        <v>208</v>
      </c>
      <c r="B92" s="84" t="s">
        <v>218</v>
      </c>
    </row>
    <row r="93" spans="1:2" ht="25.5">
      <c r="A93" s="89" t="s">
        <v>367</v>
      </c>
      <c r="B93" s="84" t="s">
        <v>362</v>
      </c>
    </row>
    <row r="94" spans="1:2" ht="25.5">
      <c r="A94" s="89" t="s">
        <v>368</v>
      </c>
      <c r="B94" s="84" t="s">
        <v>366</v>
      </c>
    </row>
    <row r="95" spans="1:2" ht="25.5">
      <c r="A95" s="89" t="s">
        <v>398</v>
      </c>
      <c r="B95" s="83" t="s">
        <v>397</v>
      </c>
    </row>
    <row r="96" spans="1:2">
      <c r="A96" s="89" t="s">
        <v>394</v>
      </c>
      <c r="B96" s="113" t="s">
        <v>395</v>
      </c>
    </row>
    <row r="97" spans="1:2">
      <c r="A97" s="89" t="s">
        <v>819</v>
      </c>
      <c r="B97" s="113" t="s">
        <v>820</v>
      </c>
    </row>
    <row r="98" spans="1:2">
      <c r="A98" s="89" t="s">
        <v>818</v>
      </c>
      <c r="B98" s="89" t="s">
        <v>818</v>
      </c>
    </row>
    <row r="99" spans="1:2" ht="11.25" customHeight="1">
      <c r="A99" s="89" t="s">
        <v>355</v>
      </c>
      <c r="B99" s="89" t="s">
        <v>356</v>
      </c>
    </row>
    <row r="100" spans="1:2" s="111" customFormat="1">
      <c r="A100" s="118" t="s">
        <v>221</v>
      </c>
      <c r="B100" s="84" t="s">
        <v>222</v>
      </c>
    </row>
    <row r="101" spans="1:2">
      <c r="A101" s="118" t="s">
        <v>225</v>
      </c>
      <c r="B101" s="84" t="s">
        <v>223</v>
      </c>
    </row>
    <row r="102" spans="1:2">
      <c r="A102" s="118" t="s">
        <v>226</v>
      </c>
      <c r="B102" s="84" t="s">
        <v>224</v>
      </c>
    </row>
    <row r="103" spans="1:2">
      <c r="A103" s="84" t="s">
        <v>554</v>
      </c>
      <c r="B103" s="84" t="s">
        <v>555</v>
      </c>
    </row>
    <row r="104" spans="1:2" ht="38.25">
      <c r="A104" s="89" t="s">
        <v>902</v>
      </c>
      <c r="B104" s="83" t="s">
        <v>903</v>
      </c>
    </row>
    <row r="105" spans="1:2">
      <c r="A105" s="89" t="s">
        <v>392</v>
      </c>
      <c r="B105" s="83" t="s">
        <v>393</v>
      </c>
    </row>
    <row r="106" spans="1:2">
      <c r="A106" s="84" t="s">
        <v>348</v>
      </c>
      <c r="B106" s="84" t="s">
        <v>349</v>
      </c>
    </row>
    <row r="107" spans="1:2">
      <c r="A107" s="84" t="s">
        <v>361</v>
      </c>
      <c r="B107" s="84" t="s">
        <v>372</v>
      </c>
    </row>
    <row r="108" spans="1:2">
      <c r="A108" s="84" t="s">
        <v>363</v>
      </c>
      <c r="B108" s="84" t="s">
        <v>373</v>
      </c>
    </row>
    <row r="109" spans="1:2">
      <c r="A109" s="84" t="s">
        <v>364</v>
      </c>
      <c r="B109" s="84" t="s">
        <v>374</v>
      </c>
    </row>
    <row r="110" spans="1:2">
      <c r="A110" s="84" t="s">
        <v>365</v>
      </c>
      <c r="B110" s="84" t="s">
        <v>375</v>
      </c>
    </row>
    <row r="111" spans="1:2">
      <c r="A111" s="84" t="s">
        <v>360</v>
      </c>
      <c r="B111" s="84" t="s">
        <v>378</v>
      </c>
    </row>
    <row r="112" spans="1:2">
      <c r="A112" s="84" t="s">
        <v>369</v>
      </c>
      <c r="B112" s="84" t="s">
        <v>379</v>
      </c>
    </row>
    <row r="113" spans="1:2" ht="38.25">
      <c r="A113" s="83" t="s">
        <v>207</v>
      </c>
      <c r="B113" s="83" t="s">
        <v>385</v>
      </c>
    </row>
    <row r="114" spans="1:2" ht="25.5">
      <c r="A114" s="84" t="s">
        <v>370</v>
      </c>
      <c r="B114" s="83" t="s">
        <v>380</v>
      </c>
    </row>
    <row r="115" spans="1:2" ht="25.5">
      <c r="A115" s="83" t="s">
        <v>382</v>
      </c>
      <c r="B115" s="83" t="s">
        <v>474</v>
      </c>
    </row>
    <row r="116" spans="1:2" ht="25.5">
      <c r="A116" s="83" t="s">
        <v>388</v>
      </c>
      <c r="B116" s="83" t="s">
        <v>387</v>
      </c>
    </row>
    <row r="117" spans="1:2" ht="38.25">
      <c r="A117" s="83" t="s">
        <v>359</v>
      </c>
      <c r="B117" s="83" t="s">
        <v>386</v>
      </c>
    </row>
    <row r="118" spans="1:2" ht="25.5">
      <c r="A118" s="84" t="s">
        <v>371</v>
      </c>
      <c r="B118" s="83" t="s">
        <v>381</v>
      </c>
    </row>
    <row r="119" spans="1:2" ht="25.5">
      <c r="A119" s="89" t="s">
        <v>376</v>
      </c>
      <c r="B119" s="83" t="s">
        <v>384</v>
      </c>
    </row>
    <row r="120" spans="1:2" ht="25.5">
      <c r="A120" s="89" t="s">
        <v>377</v>
      </c>
      <c r="B120" s="83" t="s">
        <v>383</v>
      </c>
    </row>
    <row r="121" spans="1:2">
      <c r="A121" s="147" t="s">
        <v>486</v>
      </c>
      <c r="B121" s="119" t="s">
        <v>487</v>
      </c>
    </row>
    <row r="122" spans="1:2">
      <c r="A122" s="147" t="s">
        <v>399</v>
      </c>
      <c r="B122" s="147" t="s">
        <v>410</v>
      </c>
    </row>
    <row r="123" spans="1:2">
      <c r="A123" s="147" t="s">
        <v>491</v>
      </c>
      <c r="B123" s="147" t="s">
        <v>490</v>
      </c>
    </row>
    <row r="124" spans="1:2" ht="10.5" customHeight="1">
      <c r="A124" s="147" t="s">
        <v>409</v>
      </c>
      <c r="B124" s="147" t="s">
        <v>411</v>
      </c>
    </row>
    <row r="125" spans="1:2" ht="38.25">
      <c r="A125" s="147" t="s">
        <v>482</v>
      </c>
      <c r="B125" s="147" t="s">
        <v>481</v>
      </c>
    </row>
    <row r="126" spans="1:2" ht="25.5">
      <c r="A126" s="147" t="s">
        <v>501</v>
      </c>
      <c r="B126" s="147" t="s">
        <v>502</v>
      </c>
    </row>
    <row r="127" spans="1:2">
      <c r="A127" s="147" t="s">
        <v>400</v>
      </c>
      <c r="B127" s="147" t="s">
        <v>414</v>
      </c>
    </row>
    <row r="128" spans="1:2">
      <c r="A128" s="147" t="s">
        <v>401</v>
      </c>
      <c r="B128" s="147" t="s">
        <v>401</v>
      </c>
    </row>
    <row r="129" spans="1:2">
      <c r="A129" s="147" t="s">
        <v>488</v>
      </c>
      <c r="B129" s="147" t="s">
        <v>489</v>
      </c>
    </row>
    <row r="130" spans="1:2" ht="25.5">
      <c r="A130" s="147" t="s">
        <v>402</v>
      </c>
      <c r="B130" s="147" t="s">
        <v>412</v>
      </c>
    </row>
    <row r="131" spans="1:2">
      <c r="A131" s="147" t="s">
        <v>403</v>
      </c>
      <c r="B131" s="147" t="s">
        <v>413</v>
      </c>
    </row>
    <row r="132" spans="1:2">
      <c r="A132" s="89" t="s">
        <v>556</v>
      </c>
      <c r="B132" s="83" t="s">
        <v>558</v>
      </c>
    </row>
    <row r="133" spans="1:2">
      <c r="A133" s="89" t="s">
        <v>557</v>
      </c>
      <c r="B133" s="83" t="s">
        <v>559</v>
      </c>
    </row>
    <row r="134" spans="1:2">
      <c r="A134" s="84" t="s">
        <v>406</v>
      </c>
      <c r="B134" s="84" t="s">
        <v>407</v>
      </c>
    </row>
    <row r="135" spans="1:2">
      <c r="A135" s="84" t="s">
        <v>420</v>
      </c>
      <c r="B135" s="84" t="s">
        <v>419</v>
      </c>
    </row>
    <row r="136" spans="1:2">
      <c r="A136" s="84" t="s">
        <v>421</v>
      </c>
      <c r="B136" s="84" t="s">
        <v>422</v>
      </c>
    </row>
    <row r="137" spans="1:2" ht="13.5" customHeight="1">
      <c r="A137" s="89" t="s">
        <v>472</v>
      </c>
      <c r="B137" s="83" t="s">
        <v>473</v>
      </c>
    </row>
    <row r="138" spans="1:2">
      <c r="A138" s="84" t="s">
        <v>423</v>
      </c>
      <c r="B138" s="84" t="s">
        <v>427</v>
      </c>
    </row>
    <row r="139" spans="1:2">
      <c r="A139" s="84" t="s">
        <v>424</v>
      </c>
      <c r="B139" s="84" t="s">
        <v>428</v>
      </c>
    </row>
    <row r="140" spans="1:2">
      <c r="A140" s="84" t="s">
        <v>425</v>
      </c>
      <c r="B140" s="84" t="s">
        <v>429</v>
      </c>
    </row>
    <row r="141" spans="1:2">
      <c r="A141" s="84" t="s">
        <v>426</v>
      </c>
      <c r="B141" s="84" t="s">
        <v>426</v>
      </c>
    </row>
    <row r="142" spans="1:2" ht="25.5">
      <c r="A142" s="147" t="s">
        <v>886</v>
      </c>
      <c r="B142" s="147" t="s">
        <v>899</v>
      </c>
    </row>
    <row r="143" spans="1:2">
      <c r="A143" s="117" t="s">
        <v>443</v>
      </c>
      <c r="B143" s="117" t="s">
        <v>445</v>
      </c>
    </row>
    <row r="144" spans="1:2">
      <c r="A144" s="117" t="s">
        <v>887</v>
      </c>
      <c r="B144" s="117" t="s">
        <v>446</v>
      </c>
    </row>
    <row r="145" spans="1:2">
      <c r="A145" s="117" t="s">
        <v>444</v>
      </c>
      <c r="B145" s="117" t="s">
        <v>447</v>
      </c>
    </row>
    <row r="146" spans="1:2">
      <c r="A146" s="117" t="s">
        <v>448</v>
      </c>
      <c r="B146" s="117" t="s">
        <v>449</v>
      </c>
    </row>
    <row r="147" spans="1:2">
      <c r="A147" s="117" t="s">
        <v>432</v>
      </c>
      <c r="B147" s="117" t="s">
        <v>450</v>
      </c>
    </row>
    <row r="148" spans="1:2">
      <c r="A148" s="117" t="s">
        <v>452</v>
      </c>
      <c r="B148" s="117" t="s">
        <v>459</v>
      </c>
    </row>
    <row r="149" spans="1:2">
      <c r="A149" s="84" t="s">
        <v>454</v>
      </c>
      <c r="B149" s="84" t="s">
        <v>461</v>
      </c>
    </row>
    <row r="150" spans="1:2">
      <c r="A150" s="84" t="s">
        <v>455</v>
      </c>
      <c r="B150" s="84" t="s">
        <v>462</v>
      </c>
    </row>
    <row r="151" spans="1:2">
      <c r="A151" s="84" t="s">
        <v>433</v>
      </c>
      <c r="B151" s="84" t="s">
        <v>451</v>
      </c>
    </row>
    <row r="152" spans="1:2">
      <c r="A152" s="83" t="s">
        <v>889</v>
      </c>
      <c r="B152" s="83" t="s">
        <v>888</v>
      </c>
    </row>
    <row r="153" spans="1:2">
      <c r="A153" s="83" t="s">
        <v>890</v>
      </c>
      <c r="B153" s="83" t="s">
        <v>892</v>
      </c>
    </row>
    <row r="154" spans="1:2">
      <c r="A154" s="84" t="s">
        <v>456</v>
      </c>
      <c r="B154" s="84" t="s">
        <v>463</v>
      </c>
    </row>
    <row r="155" spans="1:2">
      <c r="A155" s="84" t="s">
        <v>457</v>
      </c>
      <c r="B155" s="84" t="s">
        <v>464</v>
      </c>
    </row>
    <row r="156" spans="1:2">
      <c r="A156" s="84" t="s">
        <v>458</v>
      </c>
      <c r="B156" s="84" t="s">
        <v>465</v>
      </c>
    </row>
    <row r="157" spans="1:2">
      <c r="A157" s="84" t="s">
        <v>434</v>
      </c>
      <c r="B157" s="84" t="s">
        <v>466</v>
      </c>
    </row>
    <row r="158" spans="1:2">
      <c r="A158" s="84" t="s">
        <v>894</v>
      </c>
      <c r="B158" s="84" t="s">
        <v>435</v>
      </c>
    </row>
    <row r="159" spans="1:2">
      <c r="A159" s="84" t="s">
        <v>441</v>
      </c>
      <c r="B159" s="84" t="s">
        <v>467</v>
      </c>
    </row>
    <row r="160" spans="1:2">
      <c r="A160" s="84" t="s">
        <v>893</v>
      </c>
      <c r="B160" s="84" t="s">
        <v>891</v>
      </c>
    </row>
    <row r="161" spans="1:2">
      <c r="A161" s="84" t="s">
        <v>436</v>
      </c>
      <c r="B161" s="84" t="s">
        <v>468</v>
      </c>
    </row>
    <row r="162" spans="1:2">
      <c r="A162" s="84" t="s">
        <v>453</v>
      </c>
      <c r="B162" s="84" t="s">
        <v>460</v>
      </c>
    </row>
    <row r="163" spans="1:2">
      <c r="A163" s="84" t="s">
        <v>437</v>
      </c>
      <c r="B163" s="84" t="s">
        <v>469</v>
      </c>
    </row>
    <row r="164" spans="1:2">
      <c r="A164" s="84" t="s">
        <v>438</v>
      </c>
      <c r="B164" s="84" t="s">
        <v>470</v>
      </c>
    </row>
    <row r="165" spans="1:2">
      <c r="A165" s="84" t="s">
        <v>439</v>
      </c>
      <c r="B165" s="84" t="s">
        <v>471</v>
      </c>
    </row>
    <row r="166" spans="1:2">
      <c r="A166" s="117" t="s">
        <v>476</v>
      </c>
      <c r="B166" s="84" t="s">
        <v>478</v>
      </c>
    </row>
    <row r="167" spans="1:2">
      <c r="A167" s="117" t="s">
        <v>477</v>
      </c>
      <c r="B167" s="117" t="s">
        <v>632</v>
      </c>
    </row>
    <row r="168" spans="1:2">
      <c r="A168" s="117" t="s">
        <v>484</v>
      </c>
      <c r="B168" s="117" t="s">
        <v>485</v>
      </c>
    </row>
    <row r="169" spans="1:2">
      <c r="A169" s="117" t="s">
        <v>506</v>
      </c>
      <c r="B169" s="117" t="s">
        <v>507</v>
      </c>
    </row>
    <row r="170" spans="1:2">
      <c r="A170" s="83" t="s">
        <v>620</v>
      </c>
      <c r="B170" s="83" t="s">
        <v>621</v>
      </c>
    </row>
    <row r="171" spans="1:2">
      <c r="A171" s="147" t="s">
        <v>495</v>
      </c>
      <c r="B171" s="147" t="s">
        <v>496</v>
      </c>
    </row>
    <row r="172" spans="1:2" ht="11.25" customHeight="1">
      <c r="A172" s="147" t="s">
        <v>497</v>
      </c>
      <c r="B172" s="119" t="s">
        <v>498</v>
      </c>
    </row>
    <row r="173" spans="1:2">
      <c r="A173" s="147" t="s">
        <v>499</v>
      </c>
      <c r="B173" s="147" t="s">
        <v>500</v>
      </c>
    </row>
    <row r="174" spans="1:2">
      <c r="A174" s="147" t="s">
        <v>523</v>
      </c>
      <c r="B174" s="147" t="s">
        <v>608</v>
      </c>
    </row>
    <row r="175" spans="1:2">
      <c r="A175" s="147" t="s">
        <v>524</v>
      </c>
      <c r="B175" s="147" t="s">
        <v>609</v>
      </c>
    </row>
    <row r="176" spans="1:2">
      <c r="A176" s="147" t="s">
        <v>525</v>
      </c>
      <c r="B176" s="147" t="s">
        <v>610</v>
      </c>
    </row>
    <row r="177" spans="1:2">
      <c r="A177" s="147" t="s">
        <v>529</v>
      </c>
      <c r="B177" s="84" t="s">
        <v>611</v>
      </c>
    </row>
    <row r="178" spans="1:2">
      <c r="A178" s="147" t="s">
        <v>527</v>
      </c>
      <c r="B178" s="147" t="s">
        <v>546</v>
      </c>
    </row>
    <row r="179" spans="1:2">
      <c r="A179" s="147" t="s">
        <v>528</v>
      </c>
      <c r="B179" s="147" t="s">
        <v>547</v>
      </c>
    </row>
    <row r="180" spans="1:2">
      <c r="A180" s="147" t="s">
        <v>764</v>
      </c>
      <c r="B180" s="147" t="s">
        <v>765</v>
      </c>
    </row>
    <row r="181" spans="1:2">
      <c r="A181" s="147" t="s">
        <v>550</v>
      </c>
      <c r="B181" s="147" t="s">
        <v>612</v>
      </c>
    </row>
    <row r="182" spans="1:2" ht="25.5">
      <c r="A182" s="147" t="s">
        <v>614</v>
      </c>
      <c r="B182" s="147" t="s">
        <v>615</v>
      </c>
    </row>
    <row r="183" spans="1:2">
      <c r="A183" s="83" t="s">
        <v>560</v>
      </c>
      <c r="B183" s="83" t="s">
        <v>218</v>
      </c>
    </row>
    <row r="184" spans="1:2">
      <c r="A184" s="83" t="s">
        <v>221</v>
      </c>
      <c r="B184" s="83" t="s">
        <v>222</v>
      </c>
    </row>
    <row r="185" spans="1:2" ht="38.25">
      <c r="A185" s="83" t="s">
        <v>895</v>
      </c>
      <c r="B185" s="83" t="s">
        <v>896</v>
      </c>
    </row>
    <row r="186" spans="1:2" ht="25.5">
      <c r="A186" s="83" t="s">
        <v>561</v>
      </c>
      <c r="B186" s="83" t="s">
        <v>562</v>
      </c>
    </row>
    <row r="187" spans="1:2" ht="25.5">
      <c r="A187" s="83" t="s">
        <v>563</v>
      </c>
      <c r="B187" s="83" t="s">
        <v>564</v>
      </c>
    </row>
    <row r="188" spans="1:2" ht="38.25">
      <c r="A188" s="83" t="s">
        <v>565</v>
      </c>
      <c r="B188" s="83" t="s">
        <v>566</v>
      </c>
    </row>
    <row r="189" spans="1:2" ht="25.5">
      <c r="A189" s="83" t="s">
        <v>897</v>
      </c>
      <c r="B189" s="83" t="s">
        <v>898</v>
      </c>
    </row>
    <row r="190" spans="1:2" ht="38.25">
      <c r="A190" s="83" t="s">
        <v>567</v>
      </c>
      <c r="B190" s="83" t="s">
        <v>568</v>
      </c>
    </row>
    <row r="191" spans="1:2">
      <c r="A191" s="83" t="s">
        <v>569</v>
      </c>
      <c r="B191" s="83" t="s">
        <v>569</v>
      </c>
    </row>
    <row r="192" spans="1:2">
      <c r="A192" s="83" t="s">
        <v>570</v>
      </c>
      <c r="B192" s="83" t="s">
        <v>571</v>
      </c>
    </row>
    <row r="193" spans="1:2">
      <c r="A193" s="83" t="s">
        <v>365</v>
      </c>
      <c r="B193" s="83" t="s">
        <v>572</v>
      </c>
    </row>
    <row r="194" spans="1:2">
      <c r="A194" s="185" t="s">
        <v>573</v>
      </c>
      <c r="B194" s="185" t="s">
        <v>574</v>
      </c>
    </row>
    <row r="195" spans="1:2">
      <c r="A195" s="147" t="s">
        <v>575</v>
      </c>
      <c r="B195" s="147" t="s">
        <v>576</v>
      </c>
    </row>
    <row r="196" spans="1:2">
      <c r="A196" s="147" t="s">
        <v>577</v>
      </c>
      <c r="B196" s="147" t="s">
        <v>578</v>
      </c>
    </row>
    <row r="197" spans="1:2">
      <c r="A197" s="147" t="s">
        <v>579</v>
      </c>
      <c r="B197" s="147" t="s">
        <v>580</v>
      </c>
    </row>
    <row r="198" spans="1:2">
      <c r="A198" s="147" t="s">
        <v>581</v>
      </c>
      <c r="B198" s="147" t="s">
        <v>582</v>
      </c>
    </row>
    <row r="199" spans="1:2">
      <c r="A199" s="147" t="s">
        <v>858</v>
      </c>
      <c r="B199" s="147" t="s">
        <v>859</v>
      </c>
    </row>
    <row r="200" spans="1:2">
      <c r="A200" s="147" t="s">
        <v>860</v>
      </c>
      <c r="B200" s="147" t="s">
        <v>861</v>
      </c>
    </row>
    <row r="201" spans="1:2">
      <c r="A201" s="147" t="s">
        <v>862</v>
      </c>
      <c r="B201" s="147" t="s">
        <v>863</v>
      </c>
    </row>
    <row r="202" spans="1:2">
      <c r="A202" s="147" t="s">
        <v>864</v>
      </c>
      <c r="B202" s="147" t="s">
        <v>865</v>
      </c>
    </row>
    <row r="203" spans="1:2">
      <c r="A203" s="84" t="s">
        <v>583</v>
      </c>
      <c r="B203" s="84" t="s">
        <v>204</v>
      </c>
    </row>
    <row r="204" spans="1:2">
      <c r="A204" s="117" t="s">
        <v>136</v>
      </c>
      <c r="B204" s="117" t="s">
        <v>205</v>
      </c>
    </row>
    <row r="205" spans="1:2">
      <c r="A205" s="117" t="s">
        <v>584</v>
      </c>
      <c r="B205" s="117" t="s">
        <v>586</v>
      </c>
    </row>
    <row r="206" spans="1:2">
      <c r="A206" s="117" t="s">
        <v>585</v>
      </c>
      <c r="B206" s="117" t="s">
        <v>416</v>
      </c>
    </row>
    <row r="207" spans="1:2">
      <c r="A207" s="83" t="s">
        <v>570</v>
      </c>
      <c r="B207" s="83" t="s">
        <v>571</v>
      </c>
    </row>
    <row r="208" spans="1:2">
      <c r="A208" s="83" t="s">
        <v>365</v>
      </c>
      <c r="B208" s="83" t="s">
        <v>572</v>
      </c>
    </row>
    <row r="209" spans="1:2" ht="25.5">
      <c r="A209" s="188" t="s">
        <v>587</v>
      </c>
      <c r="B209" s="188" t="s">
        <v>588</v>
      </c>
    </row>
    <row r="210" spans="1:2">
      <c r="A210" s="197" t="s">
        <v>589</v>
      </c>
      <c r="B210" s="197" t="s">
        <v>590</v>
      </c>
    </row>
    <row r="211" spans="1:2">
      <c r="A211" s="197" t="s">
        <v>591</v>
      </c>
      <c r="B211" s="197" t="s">
        <v>592</v>
      </c>
    </row>
    <row r="212" spans="1:2">
      <c r="A212" s="197" t="s">
        <v>593</v>
      </c>
      <c r="B212" s="197" t="s">
        <v>594</v>
      </c>
    </row>
    <row r="213" spans="1:2" ht="38.25">
      <c r="A213" s="199" t="s">
        <v>595</v>
      </c>
      <c r="B213" s="198" t="s">
        <v>596</v>
      </c>
    </row>
    <row r="214" spans="1:2" ht="38.25">
      <c r="A214" s="199" t="s">
        <v>597</v>
      </c>
      <c r="B214" s="198" t="s">
        <v>598</v>
      </c>
    </row>
    <row r="215" spans="1:2" ht="38.25">
      <c r="A215" s="199" t="s">
        <v>599</v>
      </c>
      <c r="B215" s="198" t="s">
        <v>600</v>
      </c>
    </row>
    <row r="216" spans="1:2">
      <c r="A216" s="197" t="s">
        <v>601</v>
      </c>
      <c r="B216" s="197" t="s">
        <v>616</v>
      </c>
    </row>
    <row r="217" spans="1:2">
      <c r="A217" s="197" t="s">
        <v>602</v>
      </c>
      <c r="B217" s="197" t="s">
        <v>617</v>
      </c>
    </row>
    <row r="218" spans="1:2">
      <c r="A218" s="197" t="s">
        <v>603</v>
      </c>
      <c r="B218" s="197" t="s">
        <v>618</v>
      </c>
    </row>
    <row r="219" spans="1:2">
      <c r="A219" s="197" t="s">
        <v>604</v>
      </c>
      <c r="B219" s="197" t="s">
        <v>613</v>
      </c>
    </row>
    <row r="220" spans="1:2">
      <c r="A220" s="197" t="s">
        <v>605</v>
      </c>
      <c r="B220" s="197" t="s">
        <v>619</v>
      </c>
    </row>
    <row r="221" spans="1:2">
      <c r="A221" s="89" t="s">
        <v>606</v>
      </c>
      <c r="B221" s="83" t="s">
        <v>607</v>
      </c>
    </row>
    <row r="222" spans="1:2">
      <c r="A222" s="89" t="s">
        <v>622</v>
      </c>
      <c r="B222" s="83" t="s">
        <v>901</v>
      </c>
    </row>
    <row r="223" spans="1:2">
      <c r="A223" s="89" t="s">
        <v>625</v>
      </c>
      <c r="B223" s="83" t="s">
        <v>626</v>
      </c>
    </row>
    <row r="224" spans="1:2">
      <c r="A224" s="84" t="s">
        <v>628</v>
      </c>
      <c r="B224" s="84" t="s">
        <v>629</v>
      </c>
    </row>
    <row r="225" spans="1:2" ht="38.25">
      <c r="A225" s="83" t="s">
        <v>630</v>
      </c>
      <c r="B225" s="83" t="s">
        <v>631</v>
      </c>
    </row>
    <row r="226" spans="1:2">
      <c r="A226" s="83" t="s">
        <v>633</v>
      </c>
      <c r="B226" s="83" t="s">
        <v>634</v>
      </c>
    </row>
    <row r="227" spans="1:2">
      <c r="A227" s="91" t="s">
        <v>549</v>
      </c>
      <c r="B227" s="84" t="s">
        <v>635</v>
      </c>
    </row>
    <row r="228" spans="1:2">
      <c r="A228" s="91" t="s">
        <v>548</v>
      </c>
      <c r="B228" s="84" t="s">
        <v>636</v>
      </c>
    </row>
    <row r="229" spans="1:2">
      <c r="A229" s="91" t="s">
        <v>637</v>
      </c>
      <c r="B229" s="84" t="s">
        <v>638</v>
      </c>
    </row>
    <row r="230" spans="1:2">
      <c r="A230" s="91" t="s">
        <v>639</v>
      </c>
      <c r="B230" s="84" t="s">
        <v>640</v>
      </c>
    </row>
    <row r="231" spans="1:2">
      <c r="A231" s="91" t="s">
        <v>641</v>
      </c>
      <c r="B231" s="84" t="s">
        <v>641</v>
      </c>
    </row>
    <row r="232" spans="1:2" ht="25.5">
      <c r="A232" s="221" t="s">
        <v>643</v>
      </c>
      <c r="B232" s="147" t="s">
        <v>644</v>
      </c>
    </row>
    <row r="233" spans="1:2">
      <c r="A233" s="91" t="s">
        <v>645</v>
      </c>
      <c r="B233" s="117" t="s">
        <v>646</v>
      </c>
    </row>
    <row r="234" spans="1:2" ht="25.5">
      <c r="A234" s="221" t="s">
        <v>815</v>
      </c>
      <c r="B234" s="147" t="s">
        <v>648</v>
      </c>
    </row>
    <row r="235" spans="1:2">
      <c r="A235" s="221" t="s">
        <v>722</v>
      </c>
      <c r="B235" s="147" t="s">
        <v>721</v>
      </c>
    </row>
    <row r="236" spans="1:2">
      <c r="A236" s="221" t="s">
        <v>920</v>
      </c>
      <c r="B236" s="147" t="s">
        <v>921</v>
      </c>
    </row>
    <row r="237" spans="1:2">
      <c r="A237" s="221" t="s">
        <v>919</v>
      </c>
      <c r="B237" s="147" t="s">
        <v>922</v>
      </c>
    </row>
    <row r="238" spans="1:2">
      <c r="A238" s="221" t="s">
        <v>917</v>
      </c>
      <c r="B238" s="147" t="s">
        <v>923</v>
      </c>
    </row>
    <row r="239" spans="1:2">
      <c r="A239" s="221" t="s">
        <v>918</v>
      </c>
      <c r="B239" s="147" t="s">
        <v>924</v>
      </c>
    </row>
    <row r="240" spans="1:2">
      <c r="A240" s="221" t="s">
        <v>796</v>
      </c>
      <c r="B240" s="147" t="s">
        <v>726</v>
      </c>
    </row>
    <row r="241" spans="1:2">
      <c r="A241" s="221" t="s">
        <v>797</v>
      </c>
      <c r="B241" s="147" t="s">
        <v>727</v>
      </c>
    </row>
    <row r="242" spans="1:2">
      <c r="A242" s="221" t="s">
        <v>788</v>
      </c>
      <c r="B242" s="147" t="s">
        <v>746</v>
      </c>
    </row>
    <row r="243" spans="1:2">
      <c r="A243" s="221" t="s">
        <v>787</v>
      </c>
      <c r="B243" s="147" t="s">
        <v>747</v>
      </c>
    </row>
    <row r="244" spans="1:2">
      <c r="A244" s="221" t="s">
        <v>792</v>
      </c>
      <c r="B244" s="147" t="s">
        <v>748</v>
      </c>
    </row>
    <row r="245" spans="1:2">
      <c r="A245" s="221" t="s">
        <v>789</v>
      </c>
      <c r="B245" s="147" t="s">
        <v>749</v>
      </c>
    </row>
    <row r="246" spans="1:2">
      <c r="A246" s="221" t="s">
        <v>793</v>
      </c>
      <c r="B246" s="147" t="s">
        <v>750</v>
      </c>
    </row>
    <row r="247" spans="1:2">
      <c r="A247" s="221" t="s">
        <v>790</v>
      </c>
      <c r="B247" s="147" t="s">
        <v>751</v>
      </c>
    </row>
    <row r="248" spans="1:2">
      <c r="A248" s="221" t="s">
        <v>794</v>
      </c>
      <c r="B248" s="147" t="s">
        <v>752</v>
      </c>
    </row>
    <row r="249" spans="1:2">
      <c r="A249" s="221" t="s">
        <v>791</v>
      </c>
      <c r="B249" s="147" t="s">
        <v>753</v>
      </c>
    </row>
    <row r="250" spans="1:2">
      <c r="A250" s="221" t="s">
        <v>813</v>
      </c>
      <c r="B250" s="147" t="s">
        <v>814</v>
      </c>
    </row>
    <row r="251" spans="1:2">
      <c r="A251" s="221" t="s">
        <v>832</v>
      </c>
      <c r="B251" s="147" t="s">
        <v>834</v>
      </c>
    </row>
    <row r="252" spans="1:2">
      <c r="A252" s="221" t="s">
        <v>833</v>
      </c>
      <c r="B252" s="147" t="s">
        <v>835</v>
      </c>
    </row>
    <row r="253" spans="1:2">
      <c r="A253" s="221" t="s">
        <v>798</v>
      </c>
      <c r="B253" s="147" t="s">
        <v>723</v>
      </c>
    </row>
    <row r="254" spans="1:2" s="119" customFormat="1">
      <c r="A254" s="84" t="s">
        <v>836</v>
      </c>
      <c r="B254" s="84" t="s">
        <v>840</v>
      </c>
    </row>
    <row r="255" spans="1:2" s="119" customFormat="1">
      <c r="A255" s="84" t="s">
        <v>838</v>
      </c>
      <c r="B255" s="84" t="s">
        <v>842</v>
      </c>
    </row>
    <row r="256" spans="1:2" s="119" customFormat="1">
      <c r="A256" s="84" t="s">
        <v>837</v>
      </c>
      <c r="B256" s="84" t="s">
        <v>841</v>
      </c>
    </row>
    <row r="257" spans="1:2" s="119" customFormat="1">
      <c r="A257" s="84" t="s">
        <v>839</v>
      </c>
      <c r="B257" s="84" t="s">
        <v>843</v>
      </c>
    </row>
    <row r="258" spans="1:2" s="119" customFormat="1">
      <c r="A258" s="84" t="s">
        <v>795</v>
      </c>
      <c r="B258" s="84" t="s">
        <v>724</v>
      </c>
    </row>
    <row r="259" spans="1:2">
      <c r="A259" s="117" t="s">
        <v>736</v>
      </c>
      <c r="B259" s="117" t="s">
        <v>728</v>
      </c>
    </row>
    <row r="260" spans="1:2">
      <c r="A260" s="117" t="s">
        <v>737</v>
      </c>
      <c r="B260" s="117" t="s">
        <v>729</v>
      </c>
    </row>
    <row r="261" spans="1:2">
      <c r="A261" s="117" t="s">
        <v>738</v>
      </c>
      <c r="B261" s="117" t="s">
        <v>730</v>
      </c>
    </row>
    <row r="262" spans="1:2">
      <c r="A262" s="117" t="s">
        <v>739</v>
      </c>
      <c r="B262" s="117" t="s">
        <v>731</v>
      </c>
    </row>
    <row r="263" spans="1:2">
      <c r="A263" s="117" t="s">
        <v>740</v>
      </c>
      <c r="B263" s="117" t="s">
        <v>732</v>
      </c>
    </row>
    <row r="264" spans="1:2">
      <c r="A264" s="117" t="s">
        <v>741</v>
      </c>
      <c r="B264" s="117" t="s">
        <v>733</v>
      </c>
    </row>
    <row r="265" spans="1:2">
      <c r="A265" s="117" t="s">
        <v>742</v>
      </c>
      <c r="B265" s="117" t="s">
        <v>734</v>
      </c>
    </row>
    <row r="266" spans="1:2">
      <c r="A266" s="117" t="s">
        <v>743</v>
      </c>
      <c r="B266" s="117" t="s">
        <v>735</v>
      </c>
    </row>
    <row r="267" spans="1:2">
      <c r="A267" s="117" t="s">
        <v>745</v>
      </c>
      <c r="B267" s="117" t="s">
        <v>816</v>
      </c>
    </row>
    <row r="268" spans="1:2" ht="38.25">
      <c r="A268" s="147" t="s">
        <v>904</v>
      </c>
      <c r="B268" s="147" t="s">
        <v>905</v>
      </c>
    </row>
    <row r="269" spans="1:2">
      <c r="A269" s="117" t="s">
        <v>716</v>
      </c>
      <c r="B269" s="117" t="s">
        <v>755</v>
      </c>
    </row>
    <row r="270" spans="1:2">
      <c r="A270" s="117" t="s">
        <v>754</v>
      </c>
      <c r="B270" s="117" t="s">
        <v>756</v>
      </c>
    </row>
    <row r="271" spans="1:2">
      <c r="A271" s="117" t="s">
        <v>760</v>
      </c>
      <c r="B271" s="117" t="s">
        <v>757</v>
      </c>
    </row>
    <row r="272" spans="1:2">
      <c r="A272" s="117" t="s">
        <v>761</v>
      </c>
      <c r="B272" s="117" t="s">
        <v>758</v>
      </c>
    </row>
    <row r="273" spans="1:2">
      <c r="A273" s="117" t="s">
        <v>762</v>
      </c>
      <c r="B273" s="117" t="s">
        <v>759</v>
      </c>
    </row>
    <row r="274" spans="1:2">
      <c r="A274" s="117" t="s">
        <v>763</v>
      </c>
      <c r="B274" s="117" t="s">
        <v>717</v>
      </c>
    </row>
    <row r="275" spans="1:2">
      <c r="A275" s="117" t="s">
        <v>718</v>
      </c>
      <c r="B275" s="117" t="s">
        <v>718</v>
      </c>
    </row>
    <row r="276" spans="1:2">
      <c r="A276" s="117" t="s">
        <v>719</v>
      </c>
      <c r="B276" s="117" t="s">
        <v>719</v>
      </c>
    </row>
    <row r="277" spans="1:2">
      <c r="A277" s="117" t="s">
        <v>720</v>
      </c>
      <c r="B277" s="117" t="s">
        <v>720</v>
      </c>
    </row>
    <row r="278" spans="1:2" ht="38.25">
      <c r="A278" s="147" t="s">
        <v>869</v>
      </c>
      <c r="B278" s="147" t="s">
        <v>900</v>
      </c>
    </row>
    <row r="279" spans="1:2" ht="25.5">
      <c r="A279" s="147" t="s">
        <v>847</v>
      </c>
      <c r="B279" s="147" t="s">
        <v>848</v>
      </c>
    </row>
    <row r="280" spans="1:2">
      <c r="A280" s="117" t="s">
        <v>781</v>
      </c>
      <c r="B280" s="117" t="s">
        <v>936</v>
      </c>
    </row>
    <row r="281" spans="1:2">
      <c r="A281" s="117" t="s">
        <v>767</v>
      </c>
      <c r="B281" s="117" t="s">
        <v>768</v>
      </c>
    </row>
    <row r="282" spans="1:2">
      <c r="A282" s="117" t="s">
        <v>770</v>
      </c>
      <c r="B282" s="117" t="s">
        <v>778</v>
      </c>
    </row>
    <row r="283" spans="1:2">
      <c r="A283" s="117" t="s">
        <v>771</v>
      </c>
      <c r="B283" s="117" t="s">
        <v>779</v>
      </c>
    </row>
    <row r="284" spans="1:2">
      <c r="A284" s="117" t="s">
        <v>772</v>
      </c>
      <c r="B284" s="117" t="s">
        <v>777</v>
      </c>
    </row>
    <row r="285" spans="1:2">
      <c r="A285" s="117" t="s">
        <v>773</v>
      </c>
      <c r="B285" s="117" t="s">
        <v>780</v>
      </c>
    </row>
    <row r="286" spans="1:2">
      <c r="A286" s="117" t="s">
        <v>774</v>
      </c>
      <c r="B286" s="117" t="s">
        <v>935</v>
      </c>
    </row>
    <row r="287" spans="1:2">
      <c r="A287" s="117" t="s">
        <v>775</v>
      </c>
      <c r="B287" s="117" t="s">
        <v>776</v>
      </c>
    </row>
    <row r="288" spans="1:2">
      <c r="A288" s="117" t="s">
        <v>785</v>
      </c>
      <c r="B288" s="117" t="s">
        <v>809</v>
      </c>
    </row>
    <row r="289" spans="1:2">
      <c r="A289" s="117" t="s">
        <v>786</v>
      </c>
      <c r="B289" s="117" t="s">
        <v>810</v>
      </c>
    </row>
    <row r="290" spans="1:2">
      <c r="A290" s="117" t="s">
        <v>851</v>
      </c>
      <c r="B290" s="117" t="s">
        <v>852</v>
      </c>
    </row>
    <row r="291" spans="1:2">
      <c r="A291" s="117" t="s">
        <v>783</v>
      </c>
      <c r="B291" s="117" t="s">
        <v>803</v>
      </c>
    </row>
    <row r="292" spans="1:2">
      <c r="A292" s="117" t="s">
        <v>784</v>
      </c>
      <c r="B292" s="117" t="s">
        <v>804</v>
      </c>
    </row>
    <row r="293" spans="1:2">
      <c r="A293" s="117" t="s">
        <v>799</v>
      </c>
      <c r="B293" s="117" t="s">
        <v>807</v>
      </c>
    </row>
    <row r="294" spans="1:2">
      <c r="A294" s="117" t="s">
        <v>800</v>
      </c>
      <c r="B294" s="117" t="s">
        <v>808</v>
      </c>
    </row>
    <row r="295" spans="1:2">
      <c r="A295" s="117" t="s">
        <v>801</v>
      </c>
      <c r="B295" s="117" t="s">
        <v>805</v>
      </c>
    </row>
    <row r="296" spans="1:2">
      <c r="A296" s="117" t="s">
        <v>802</v>
      </c>
      <c r="B296" s="117" t="s">
        <v>806</v>
      </c>
    </row>
    <row r="297" spans="1:2">
      <c r="A297" s="117" t="s">
        <v>846</v>
      </c>
      <c r="B297" s="117" t="s">
        <v>845</v>
      </c>
    </row>
    <row r="298" spans="1:2">
      <c r="A298" s="117" t="s">
        <v>854</v>
      </c>
      <c r="B298" s="117" t="s">
        <v>855</v>
      </c>
    </row>
    <row r="299" spans="1:2">
      <c r="A299" s="117" t="s">
        <v>879</v>
      </c>
      <c r="B299" s="117" t="s">
        <v>945</v>
      </c>
    </row>
    <row r="300" spans="1:2">
      <c r="A300" s="117" t="s">
        <v>876</v>
      </c>
      <c r="B300" s="117" t="s">
        <v>873</v>
      </c>
    </row>
    <row r="301" spans="1:2">
      <c r="A301" s="117" t="s">
        <v>877</v>
      </c>
      <c r="B301" s="117" t="s">
        <v>874</v>
      </c>
    </row>
    <row r="302" spans="1:2">
      <c r="A302" s="117" t="s">
        <v>878</v>
      </c>
      <c r="B302" s="117" t="s">
        <v>875</v>
      </c>
    </row>
    <row r="303" spans="1:2">
      <c r="A303" s="117" t="s">
        <v>856</v>
      </c>
      <c r="B303" s="117" t="s">
        <v>857</v>
      </c>
    </row>
    <row r="304" spans="1:2">
      <c r="A304" s="117" t="s">
        <v>867</v>
      </c>
      <c r="B304" s="117" t="s">
        <v>883</v>
      </c>
    </row>
    <row r="305" spans="1:2">
      <c r="A305" s="117" t="s">
        <v>868</v>
      </c>
      <c r="B305" s="197" t="s">
        <v>882</v>
      </c>
    </row>
    <row r="306" spans="1:2">
      <c r="A306" s="117" t="s">
        <v>881</v>
      </c>
      <c r="B306" s="117" t="s">
        <v>880</v>
      </c>
    </row>
  </sheetData>
  <sheetProtection password="CC13" sheet="1" objects="1" scenarios="1"/>
  <pageMargins left="0.7" right="0.7" top="0.78740157499999996" bottom="0.78740157499999996" header="0.3" footer="0.3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Tabelle12"/>
  <dimension ref="A1:M159"/>
  <sheetViews>
    <sheetView topLeftCell="A63" workbookViewId="0">
      <selection activeCell="B132" sqref="B132"/>
    </sheetView>
  </sheetViews>
  <sheetFormatPr defaultColWidth="11.42578125" defaultRowHeight="12.75"/>
  <cols>
    <col min="1" max="1" width="62.5703125" style="9" bestFit="1" customWidth="1"/>
    <col min="2" max="2" width="13.5703125" style="9" customWidth="1"/>
    <col min="3" max="3" width="11.42578125" style="9"/>
    <col min="4" max="4" width="7.28515625" style="9" bestFit="1" customWidth="1"/>
    <col min="5" max="5" width="8.28515625" style="9" bestFit="1" customWidth="1"/>
    <col min="6" max="6" width="7" style="9" bestFit="1" customWidth="1"/>
    <col min="7" max="7" width="7" style="9" customWidth="1"/>
    <col min="8" max="8" width="29.140625" style="9" bestFit="1" customWidth="1"/>
    <col min="9" max="11" width="11.42578125" style="9"/>
  </cols>
  <sheetData>
    <row r="1" spans="1:13" ht="13.5" thickBot="1">
      <c r="L1" s="9"/>
      <c r="M1" s="9"/>
    </row>
    <row r="2" spans="1:13">
      <c r="A2" s="10" t="s">
        <v>142</v>
      </c>
      <c r="L2" s="9"/>
      <c r="M2" s="9"/>
    </row>
    <row r="3" spans="1:13">
      <c r="A3" s="109" t="str">
        <f>IF(Product!$C$2=Languages!A3,Languages!A174,Languages!B174)</f>
        <v>Heavy-duty laundry detergent, Colour-safe detergent</v>
      </c>
      <c r="L3" s="9"/>
      <c r="M3" s="9"/>
    </row>
    <row r="4" spans="1:13">
      <c r="A4" s="109" t="str">
        <f>IF(Product!$C$2=Languages!A3,Languages!A175,Languages!B175)</f>
        <v>Low-duty laundry detergent</v>
      </c>
      <c r="L4" s="9"/>
      <c r="M4" s="9"/>
    </row>
    <row r="5" spans="1:13" ht="13.5" thickBot="1">
      <c r="A5" s="110" t="str">
        <f>IF(Product!$C$2=Languages!A3,Languages!A176,Languages!B176)</f>
        <v>Stain remover</v>
      </c>
      <c r="L5" s="9"/>
      <c r="M5" s="9"/>
    </row>
    <row r="6" spans="1:13" ht="13.5" thickBot="1">
      <c r="A6" s="168"/>
      <c r="L6" s="9"/>
      <c r="M6" s="9"/>
    </row>
    <row r="7" spans="1:13">
      <c r="A7" s="15" t="s">
        <v>526</v>
      </c>
      <c r="L7" s="9"/>
      <c r="M7" s="9"/>
    </row>
    <row r="8" spans="1:13">
      <c r="A8" s="109" t="str">
        <f>IF(Product!$C$2=Languages!A3,Languages!A178,Languages!B178)</f>
        <v>solid (powder)</v>
      </c>
      <c r="L8" s="9"/>
      <c r="M8" s="9"/>
    </row>
    <row r="9" spans="1:13" ht="13.5" thickBot="1">
      <c r="A9" s="110" t="str">
        <f>IF(Product!$C$2=Languages!A3,Languages!A179,Languages!B179)</f>
        <v>liquid (incl. gel)</v>
      </c>
      <c r="L9" s="9"/>
      <c r="M9" s="9"/>
    </row>
    <row r="10" spans="1:13" ht="13.5" thickBot="1">
      <c r="A10" s="21"/>
      <c r="L10" s="9"/>
      <c r="M10" s="9"/>
    </row>
    <row r="11" spans="1:13">
      <c r="A11" s="15" t="s">
        <v>143</v>
      </c>
      <c r="L11" s="9"/>
      <c r="M11" s="9"/>
    </row>
    <row r="12" spans="1:13">
      <c r="A12" s="11" t="s">
        <v>27</v>
      </c>
      <c r="L12" s="9"/>
      <c r="M12" s="9"/>
    </row>
    <row r="13" spans="1:13" ht="13.5" thickBot="1">
      <c r="A13" s="13" t="s">
        <v>25</v>
      </c>
      <c r="L13" s="9"/>
      <c r="M13" s="9"/>
    </row>
    <row r="14" spans="1:13" ht="13.5" thickBot="1">
      <c r="L14" s="9"/>
      <c r="M14" s="9"/>
    </row>
    <row r="15" spans="1:13">
      <c r="A15" s="15" t="s">
        <v>139</v>
      </c>
      <c r="L15" s="9"/>
      <c r="M15" s="9"/>
    </row>
    <row r="16" spans="1:13">
      <c r="A16" s="11" t="str">
        <f>IF(Product!$C$2=Languages!A3,Languages!A69,Languages!B69)</f>
        <v>Surfactant</v>
      </c>
      <c r="L16" s="9"/>
      <c r="M16" s="9"/>
    </row>
    <row r="17" spans="1:13">
      <c r="A17" s="11" t="str">
        <f>IF(Product!$C$2=Languages!A3,Languages!A68,Languages!B68)</f>
        <v>Other</v>
      </c>
      <c r="L17" s="9"/>
      <c r="M17" s="9"/>
    </row>
    <row r="18" spans="1:13">
      <c r="A18" s="11" t="str">
        <f>IF(Product!$C$2=Languages!A3,Languages!A62,Languages!B62)</f>
        <v>Biocide</v>
      </c>
      <c r="L18" s="9"/>
      <c r="M18" s="9"/>
    </row>
    <row r="19" spans="1:13">
      <c r="A19" s="11" t="str">
        <f>IF(Product!$C$2=Languages!A3,Languages!A63,Languages!B63)</f>
        <v>Fragrances</v>
      </c>
      <c r="L19" s="9"/>
      <c r="M19" s="9"/>
    </row>
    <row r="20" spans="1:13">
      <c r="A20" s="11" t="str">
        <f>IF(Product!$C$2=Languages!A3,Languages!A64,Languages!B64)</f>
        <v>Colouring agent</v>
      </c>
      <c r="L20" s="9"/>
      <c r="M20" s="9"/>
    </row>
    <row r="21" spans="1:13">
      <c r="A21" s="11" t="str">
        <f>IF(Product!$C$2=Languages!A3,Languages!A65,Languages!B65)</f>
        <v>Enzyme</v>
      </c>
      <c r="L21" s="9"/>
      <c r="M21" s="9"/>
    </row>
    <row r="22" spans="1:13" ht="13.5" thickBot="1">
      <c r="A22" s="13" t="str">
        <f>IF(Product!$C$2=Languages!A3,Languages!A226,Languages!B226)</f>
        <v>Microorganisms</v>
      </c>
      <c r="L22" s="9"/>
      <c r="M22" s="9"/>
    </row>
    <row r="23" spans="1:13" ht="13.5" thickBot="1">
      <c r="L23" s="9"/>
      <c r="M23" s="9"/>
    </row>
    <row r="24" spans="1:13">
      <c r="A24" s="10" t="s">
        <v>225</v>
      </c>
      <c r="L24" s="9"/>
      <c r="M24" s="9"/>
    </row>
    <row r="25" spans="1:13">
      <c r="A25" s="11" t="str">
        <f>IF(Product!$C$2=Languages!A3,Languages!A227,Languages!B227)</f>
        <v>Liquid</v>
      </c>
      <c r="L25" s="9"/>
      <c r="M25" s="9"/>
    </row>
    <row r="26" spans="1:13">
      <c r="A26" s="11" t="str">
        <f>IF(Product!$C$2=Languages!A3,Languages!A228,Languages!B228)</f>
        <v>Solid</v>
      </c>
      <c r="L26" s="9"/>
      <c r="M26" s="9"/>
    </row>
    <row r="27" spans="1:13">
      <c r="A27" s="11" t="str">
        <f>IF(Product!$C$2=Languages!A3,Languages!A229,Languages!B229)</f>
        <v>solved</v>
      </c>
      <c r="L27" s="9"/>
      <c r="M27" s="9"/>
    </row>
    <row r="28" spans="1:13">
      <c r="A28" s="11" t="str">
        <f>IF(Product!$C$2=Languages!A3,Languages!A230,Languages!B230)</f>
        <v>Solid (dispersed)</v>
      </c>
      <c r="L28" s="9"/>
      <c r="M28" s="9"/>
    </row>
    <row r="29" spans="1:13" ht="13.5" thickBot="1">
      <c r="A29" s="13" t="str">
        <f>IF(Product!$C$2=Languages!A3,Languages!A231,Languages!B231)</f>
        <v>(nano)</v>
      </c>
      <c r="L29" s="9"/>
      <c r="M29" s="9"/>
    </row>
    <row r="30" spans="1:13">
      <c r="L30" s="9"/>
      <c r="M30" s="9"/>
    </row>
    <row r="31" spans="1:13" ht="13.5" thickBot="1">
      <c r="L31" s="9"/>
      <c r="M31" s="9"/>
    </row>
    <row r="32" spans="1:13">
      <c r="A32" s="15" t="s">
        <v>141</v>
      </c>
      <c r="L32" s="9"/>
      <c r="M32" s="9"/>
    </row>
    <row r="33" spans="1:13">
      <c r="A33" s="11" t="s">
        <v>24</v>
      </c>
      <c r="L33" s="9"/>
      <c r="M33" s="9"/>
    </row>
    <row r="34" spans="1:13">
      <c r="A34" s="11" t="s">
        <v>28</v>
      </c>
      <c r="L34" s="9"/>
      <c r="M34" s="9"/>
    </row>
    <row r="35" spans="1:13">
      <c r="A35" s="11" t="s">
        <v>35</v>
      </c>
      <c r="L35" s="9"/>
      <c r="M35" s="9"/>
    </row>
    <row r="36" spans="1:13">
      <c r="A36" s="11" t="s">
        <v>26</v>
      </c>
      <c r="L36" s="9"/>
      <c r="M36" s="9"/>
    </row>
    <row r="37" spans="1:13" ht="13.5" thickBot="1">
      <c r="A37" s="13" t="s">
        <v>45</v>
      </c>
      <c r="L37" s="9"/>
      <c r="M37" s="9"/>
    </row>
    <row r="38" spans="1:13" ht="13.5" thickBot="1">
      <c r="L38" s="9"/>
      <c r="M38" s="9"/>
    </row>
    <row r="39" spans="1:13">
      <c r="A39" s="15" t="s">
        <v>145</v>
      </c>
      <c r="L39" s="9"/>
      <c r="M39" s="9"/>
    </row>
    <row r="40" spans="1:13">
      <c r="A40" s="11" t="s">
        <v>27</v>
      </c>
      <c r="L40" s="9"/>
      <c r="M40" s="9"/>
    </row>
    <row r="41" spans="1:13">
      <c r="A41" s="11" t="s">
        <v>25</v>
      </c>
      <c r="L41" s="9"/>
      <c r="M41" s="9"/>
    </row>
    <row r="42" spans="1:13">
      <c r="A42" s="11" t="s">
        <v>26</v>
      </c>
      <c r="L42" s="9"/>
      <c r="M42" s="9"/>
    </row>
    <row r="43" spans="1:13" ht="13.5" thickBot="1">
      <c r="A43" s="13" t="s">
        <v>45</v>
      </c>
      <c r="L43" s="9"/>
      <c r="M43" s="9"/>
    </row>
    <row r="44" spans="1:13" ht="13.5" thickBot="1">
      <c r="L44" s="9"/>
      <c r="M44" s="9"/>
    </row>
    <row r="45" spans="1:13">
      <c r="A45" s="10" t="s">
        <v>146</v>
      </c>
      <c r="L45" s="9"/>
      <c r="M45" s="9"/>
    </row>
    <row r="46" spans="1:13">
      <c r="A46" s="12">
        <v>0.05</v>
      </c>
      <c r="L46" s="9"/>
      <c r="M46" s="9"/>
    </row>
    <row r="47" spans="1:13">
      <c r="A47" s="12">
        <v>0.15</v>
      </c>
      <c r="L47" s="9"/>
      <c r="M47" s="9"/>
    </row>
    <row r="48" spans="1:13">
      <c r="A48" s="12">
        <v>0.5</v>
      </c>
      <c r="L48" s="9"/>
      <c r="M48" s="9"/>
    </row>
    <row r="49" spans="1:13" ht="13.5" thickBot="1">
      <c r="A49" s="14">
        <v>1</v>
      </c>
      <c r="L49" s="9"/>
      <c r="M49" s="9"/>
    </row>
    <row r="50" spans="1:13" ht="13.5" thickBot="1">
      <c r="L50" s="9"/>
      <c r="M50" s="9"/>
    </row>
    <row r="51" spans="1:13">
      <c r="A51" s="10" t="s">
        <v>209</v>
      </c>
      <c r="L51" s="9"/>
      <c r="M51" s="9"/>
    </row>
    <row r="52" spans="1:13">
      <c r="A52" s="85" t="s">
        <v>209</v>
      </c>
      <c r="L52" s="9"/>
      <c r="M52" s="9"/>
    </row>
    <row r="53" spans="1:13">
      <c r="A53" s="85" t="s">
        <v>210</v>
      </c>
      <c r="L53" s="9"/>
      <c r="M53" s="9"/>
    </row>
    <row r="54" spans="1:13" ht="13.5" thickBot="1">
      <c r="A54" s="13" t="str">
        <f>IF(Product!$C$2=Languages!A3,Languages!A106,Languages!B106)</f>
        <v>approved for foodstuff</v>
      </c>
      <c r="L54" s="9"/>
      <c r="M54" s="9"/>
    </row>
    <row r="55" spans="1:13" ht="13.5" thickBot="1">
      <c r="L55" s="9"/>
      <c r="M55" s="9"/>
    </row>
    <row r="56" spans="1:13">
      <c r="A56" s="10" t="s">
        <v>408</v>
      </c>
      <c r="L56" s="9"/>
      <c r="M56" s="9"/>
    </row>
    <row r="57" spans="1:13">
      <c r="A57" s="109" t="str">
        <f>IF(Product!$C$2=Languages!A3,Languages!A128,Languages!B128)</f>
        <v xml:space="preserve">Book&amp;Claim </v>
      </c>
      <c r="L57" s="9"/>
      <c r="M57" s="9"/>
    </row>
    <row r="58" spans="1:13" ht="13.5" thickBot="1">
      <c r="A58" s="110" t="str">
        <f>IF(Product!$C$2=Languages!A3,Languages!A129,Languages!B129)</f>
        <v>Delivery notes/Invoices (segregated or MB)</v>
      </c>
      <c r="L58" s="9"/>
      <c r="M58" s="9"/>
    </row>
    <row r="59" spans="1:13" ht="13.5" thickBot="1">
      <c r="A59" s="168"/>
      <c r="L59" s="9"/>
      <c r="M59" s="9"/>
    </row>
    <row r="60" spans="1:13">
      <c r="A60" s="10" t="s">
        <v>647</v>
      </c>
      <c r="L60" s="9"/>
      <c r="M60" s="9"/>
    </row>
    <row r="61" spans="1:13">
      <c r="A61" s="109" t="str">
        <f>IF(Product!$C$2=Languages!A3,Languages!A233,Languages!B233)</f>
        <v>Derogated substance</v>
      </c>
      <c r="L61" s="9"/>
      <c r="M61" s="9"/>
    </row>
    <row r="62" spans="1:13" ht="13.5" thickBot="1">
      <c r="A62" s="110" t="str">
        <f>IF(Product!$C$2=Languages!A3,Languages!A234,Languages!B234)</f>
        <v>Below measurement 
threshold</v>
      </c>
      <c r="L62" s="9"/>
      <c r="M62" s="9"/>
    </row>
    <row r="63" spans="1:13">
      <c r="A63" s="168"/>
      <c r="L63" s="9"/>
      <c r="M63" s="9"/>
    </row>
    <row r="64" spans="1:13" ht="13.5" thickBot="1">
      <c r="L64" s="9"/>
      <c r="M64" s="9"/>
    </row>
    <row r="65" spans="1:13">
      <c r="A65" s="10" t="s">
        <v>440</v>
      </c>
      <c r="L65" s="9"/>
      <c r="M65" s="9"/>
    </row>
    <row r="66" spans="1:13">
      <c r="A66" s="109" t="str">
        <f>IF(Product!$C$2=Languages!A3,Languages!A150,Languages!B150)</f>
        <v>PET - Polyethylenterephthalate</v>
      </c>
      <c r="L66" s="9"/>
      <c r="M66" s="9"/>
    </row>
    <row r="67" spans="1:13">
      <c r="A67" s="109" t="str">
        <f>IF(Product!$C$2=Languages!A3,Languages!A154,Languages!B154)</f>
        <v>PP - Polypropylene</v>
      </c>
      <c r="L67" s="9"/>
      <c r="M67" s="9"/>
    </row>
    <row r="68" spans="1:13" ht="13.5" thickBot="1">
      <c r="A68" s="110" t="str">
        <f>IF(Product!$C$2=Languages!A5,Languages!A149,Languages!B149)</f>
        <v>HDPE - High-density polyethylene</v>
      </c>
      <c r="L68" s="9"/>
      <c r="M68" s="9"/>
    </row>
    <row r="69" spans="1:13" ht="13.5" thickBot="1">
      <c r="L69" s="9"/>
      <c r="M69" s="9"/>
    </row>
    <row r="70" spans="1:13">
      <c r="A70" s="10" t="s">
        <v>430</v>
      </c>
      <c r="L70" s="9"/>
      <c r="M70" s="9"/>
    </row>
    <row r="71" spans="1:13">
      <c r="A71" s="109" t="str">
        <f>IF(Product!$C$2=Languages!A3,Languages!A155,Languages!B155)</f>
        <v>PS - Polystyrene</v>
      </c>
      <c r="L71" s="9"/>
      <c r="M71" s="9"/>
    </row>
    <row r="72" spans="1:13">
      <c r="A72" s="109" t="str">
        <f>IF(Product!$C$2=Languages!A3,Languages!A156,Languages!B156)</f>
        <v>PVC - Polyvinylchloride</v>
      </c>
      <c r="L72" s="9"/>
      <c r="M72" s="9"/>
    </row>
    <row r="73" spans="1:13">
      <c r="A73" s="109" t="str">
        <f>IF(Product!$C$2=Languages!A3,Languages!A151,Languages!B151)</f>
        <v>PETG Polyethylene terephthalate glycol-modified</v>
      </c>
      <c r="L73" s="9"/>
      <c r="M73" s="9"/>
    </row>
    <row r="74" spans="1:13">
      <c r="A74" s="109" t="str">
        <f>IF(Product!$C$2=Languages!A3,Languages!A152,Languages!B152)</f>
        <v>Any other plastic materials for sleeves/labels with D &gt;1 g/cm3</v>
      </c>
      <c r="L74" s="9"/>
      <c r="M74" s="9"/>
    </row>
    <row r="75" spans="1:13">
      <c r="A75" s="109" t="str">
        <f>IF(Product!$C$2=Languages!A3,Languages!A153,Languages!B153)</f>
        <v>Any other plastic materials for sleeves/labels with D &lt; 1 g/cm3</v>
      </c>
      <c r="L75" s="9"/>
      <c r="M75" s="9"/>
    </row>
    <row r="76" spans="1:13" ht="13.5" thickBot="1">
      <c r="A76" s="110" t="str">
        <f>IF(Product!$C$2=Languages!A3,Languages!A165,Languages!B165)</f>
        <v>nonexistent</v>
      </c>
      <c r="L76" s="9"/>
      <c r="M76" s="9"/>
    </row>
    <row r="77" spans="1:13" ht="13.5" thickBot="1">
      <c r="L77" s="9"/>
      <c r="M77" s="9"/>
    </row>
    <row r="78" spans="1:13">
      <c r="A78" s="10" t="s">
        <v>431</v>
      </c>
      <c r="L78" s="9"/>
      <c r="M78" s="9"/>
    </row>
    <row r="79" spans="1:13">
      <c r="A79" s="109" t="str">
        <f>IF(Product!$C$2=Languages!A3,Languages!A155,Languages!B155)</f>
        <v>PS - Polystyrene</v>
      </c>
      <c r="L79" s="9"/>
      <c r="M79" s="9"/>
    </row>
    <row r="80" spans="1:13">
      <c r="A80" s="109" t="str">
        <f>IF(Product!$C$2=Languages!A3,Languages!A156,Languages!B156)</f>
        <v>PVC - Polyvinylchloride</v>
      </c>
      <c r="L80" s="9"/>
      <c r="M80" s="9"/>
    </row>
    <row r="81" spans="1:13">
      <c r="A81" s="109" t="str">
        <f>IF(Product!$C$2=Languages!A3,Languages!A159,Languages!B159)</f>
        <v>Silicone, D &gt; 1 g/cm4</v>
      </c>
      <c r="L81" s="9"/>
      <c r="M81" s="9"/>
    </row>
    <row r="82" spans="1:13">
      <c r="A82" s="109" t="str">
        <f>IF(Product!$C$2=Languages!A3,Languages!A160,Languages!B160)</f>
        <v>Silicone, D &lt; 1 g/cm4</v>
      </c>
      <c r="L82" s="9"/>
      <c r="M82" s="9"/>
    </row>
    <row r="83" spans="1:13">
      <c r="A83" s="109" t="str">
        <f>IF(Product!$C$2=Languages!A3,Languages!A157,Languages!B157)</f>
        <v>Glass</v>
      </c>
      <c r="L83" s="9"/>
      <c r="M83" s="9"/>
    </row>
    <row r="84" spans="1:13">
      <c r="A84" s="109" t="str">
        <f>IF(Product!$C$2=Languages!A3,Languages!A158,Languages!B158)</f>
        <v>Metal</v>
      </c>
      <c r="L84" s="9"/>
      <c r="M84" s="9"/>
    </row>
    <row r="85" spans="1:13" ht="13.5" thickBot="1">
      <c r="A85" s="110" t="str">
        <f>IF(Product!$C$2=Languages!A3,Languages!A148,Languages!B148)</f>
        <v>EVA - Ethylene Vinyl Acetate</v>
      </c>
      <c r="L85" s="9"/>
      <c r="M85" s="9"/>
    </row>
    <row r="86" spans="1:13" ht="13.5" thickBot="1">
      <c r="L86" s="9"/>
      <c r="M86" s="9"/>
    </row>
    <row r="87" spans="1:13">
      <c r="A87" s="10" t="s">
        <v>442</v>
      </c>
      <c r="L87" s="9"/>
      <c r="M87" s="9"/>
    </row>
    <row r="88" spans="1:13">
      <c r="A88" s="109" t="str">
        <f>IF(Product!$C$2=Languages!A3,Languages!A161,Languages!B161)</f>
        <v>Polyamide</v>
      </c>
      <c r="L88" s="9"/>
      <c r="M88" s="9"/>
    </row>
    <row r="89" spans="1:13">
      <c r="A89" s="109" t="str">
        <f>IF(Product!$C$2=Languages!A3,Languages!A162,Languages!B162)</f>
        <v>EVOH - Ethylene vinyl alcohol</v>
      </c>
      <c r="L89" s="9"/>
      <c r="M89" s="9"/>
    </row>
    <row r="90" spans="1:13">
      <c r="A90" s="109" t="str">
        <f>IF(Product!$C$2=Languages!A3,Languages!A163,Languages!B163)</f>
        <v>functional polyolefins</v>
      </c>
      <c r="L90" s="9"/>
      <c r="M90" s="9"/>
    </row>
    <row r="91" spans="1:13">
      <c r="A91" s="109" t="str">
        <f>IF(Product!$C$2=Languages!A3,Languages!A164,Languages!B164)</f>
        <v>metallised and light blocking barriers</v>
      </c>
      <c r="L91" s="9"/>
      <c r="M91" s="9"/>
    </row>
    <row r="92" spans="1:13" ht="13.5" thickBot="1">
      <c r="A92" s="110" t="str">
        <f>IF(Product!$C$2=Languages!A3,Languages!A165,Languages!B165)</f>
        <v>nonexistent</v>
      </c>
      <c r="L92" s="9"/>
      <c r="M92" s="9"/>
    </row>
    <row r="93" spans="1:13" ht="13.5" thickBot="1">
      <c r="L93" s="9"/>
      <c r="M93" s="9"/>
    </row>
    <row r="94" spans="1:13">
      <c r="A94" s="15" t="s">
        <v>526</v>
      </c>
      <c r="L94" s="9"/>
      <c r="M94" s="9"/>
    </row>
    <row r="95" spans="1:13">
      <c r="A95" s="109" t="str">
        <f>IF(Product!$C$2=Languages!A3,Languages!A205,Languages!B205)</f>
        <v>Powder</v>
      </c>
      <c r="L95" s="9"/>
      <c r="M95" s="9"/>
    </row>
    <row r="96" spans="1:13" ht="13.5" thickBot="1">
      <c r="A96" s="110" t="str">
        <f>IF(Product!$C$2=Languages!A3,Languages!A206,Languages!B206)</f>
        <v>Other</v>
      </c>
      <c r="L96" s="9"/>
      <c r="M96" s="9"/>
    </row>
    <row r="97" spans="1:13" ht="13.5" thickBot="1">
      <c r="L97" s="9"/>
      <c r="M97" s="9"/>
    </row>
    <row r="98" spans="1:13">
      <c r="A98" s="10" t="s">
        <v>627</v>
      </c>
      <c r="L98" s="9"/>
      <c r="M98" s="9"/>
    </row>
    <row r="99" spans="1:13">
      <c r="A99" s="217" t="str">
        <f>IF(Product!$C$2=Languages!A3,Languages!A223,Languages!B223)</f>
        <v>no</v>
      </c>
      <c r="L99" s="9"/>
      <c r="M99" s="9"/>
    </row>
    <row r="100" spans="1:13">
      <c r="A100" s="217">
        <v>1</v>
      </c>
      <c r="L100" s="9"/>
      <c r="M100" s="9"/>
    </row>
    <row r="101" spans="1:13">
      <c r="A101" s="217">
        <v>2</v>
      </c>
      <c r="L101" s="9"/>
      <c r="M101" s="9"/>
    </row>
    <row r="102" spans="1:13" ht="13.5" thickBot="1">
      <c r="A102" s="218">
        <v>3</v>
      </c>
      <c r="L102" s="9"/>
      <c r="M102" s="9"/>
    </row>
    <row r="103" spans="1:13" ht="13.5" thickBot="1">
      <c r="L103" s="9"/>
      <c r="M103" s="9"/>
    </row>
    <row r="104" spans="1:13">
      <c r="A104" s="235" t="s">
        <v>725</v>
      </c>
      <c r="L104" s="9"/>
      <c r="M104" s="9"/>
    </row>
    <row r="105" spans="1:13">
      <c r="A105" s="236" t="str">
        <f>IF(Product!$C$2=Languages!A3,Languages!A236,Languages!B236)</f>
        <v>(EU) 2017/1217) Hard surface cleaning products</v>
      </c>
      <c r="L105" s="9"/>
      <c r="M105" s="9"/>
    </row>
    <row r="106" spans="1:13">
      <c r="A106" s="236" t="str">
        <f>IF(Product!$C$2=Languages!A3,Languages!A237,Languages!B237)</f>
        <v>(EU) 2017/1214) Hand dishwashing detergents</v>
      </c>
      <c r="L106" s="9"/>
      <c r="M106" s="9"/>
    </row>
    <row r="107" spans="1:13">
      <c r="A107" s="236" t="str">
        <f>IF(Product!$C$2=Languages!A3,Languages!A238,Languages!B238)</f>
        <v>(EU) 2017/1218) Laundry detergents</v>
      </c>
      <c r="L107" s="9"/>
      <c r="M107" s="9"/>
    </row>
    <row r="108" spans="1:13">
      <c r="A108" s="236" t="str">
        <f>IF(Product!$C$2=Languages!A3,Languages!A239,Languages!B239)</f>
        <v>(EU) 2017/1216) Dishwasher detergents</v>
      </c>
      <c r="L108" s="9"/>
      <c r="M108" s="9"/>
    </row>
    <row r="109" spans="1:13">
      <c r="A109" s="236" t="str">
        <f>IF(Product!$C$2=Languages!A3,Languages!A240,Languages!B240)</f>
        <v>(2017/xxx/EU) I&amp;I Dishwasher detergents</v>
      </c>
      <c r="L109" s="9"/>
      <c r="M109" s="9"/>
    </row>
    <row r="110" spans="1:13" ht="13.5" thickBot="1">
      <c r="A110" s="237" t="str">
        <f>IF(Product!$C$2=Languages!A3,Languages!A241,Languages!B241)</f>
        <v>(2017/xxx/EU) I&amp;I Laundry detergents</v>
      </c>
      <c r="L110" s="9"/>
      <c r="M110" s="9"/>
    </row>
    <row r="111" spans="1:13" ht="13.5" thickBot="1">
      <c r="L111" s="9"/>
      <c r="M111" s="9"/>
    </row>
    <row r="112" spans="1:13">
      <c r="A112" s="10" t="s">
        <v>744</v>
      </c>
      <c r="B112" s="246" t="s">
        <v>826</v>
      </c>
      <c r="C112" s="247" t="s">
        <v>827</v>
      </c>
      <c r="D112" s="247" t="s">
        <v>828</v>
      </c>
      <c r="E112" s="247" t="s">
        <v>825</v>
      </c>
      <c r="F112" s="265" t="s">
        <v>35</v>
      </c>
      <c r="G112" s="268" t="s">
        <v>853</v>
      </c>
      <c r="H112" s="268" t="s">
        <v>866</v>
      </c>
      <c r="L112" s="9"/>
      <c r="M112" s="9"/>
    </row>
    <row r="113" spans="1:13">
      <c r="A113" s="236" t="str">
        <f>IF(Product!$C$2=Languages!A3,Languages!A242,Languages!B242)</f>
        <v>All-purpose cleaner, RTU</v>
      </c>
      <c r="B113" s="248">
        <v>350000</v>
      </c>
      <c r="C113" s="249">
        <v>3</v>
      </c>
      <c r="D113" s="249">
        <v>55</v>
      </c>
      <c r="E113" s="249">
        <v>30</v>
      </c>
      <c r="F113" s="266">
        <v>0.02</v>
      </c>
      <c r="G113" s="288">
        <v>150</v>
      </c>
      <c r="H113" s="288" t="s">
        <v>831</v>
      </c>
      <c r="L113" s="9"/>
      <c r="M113" s="9"/>
    </row>
    <row r="114" spans="1:13">
      <c r="A114" s="236" t="str">
        <f>IF(Product!$C$2=Languages!A3,Languages!A243,Languages!B243)</f>
        <v>All-purpose cleaner, undiluted</v>
      </c>
      <c r="B114" s="248">
        <v>18000</v>
      </c>
      <c r="C114" s="249">
        <v>0.2</v>
      </c>
      <c r="D114" s="249">
        <v>0.5</v>
      </c>
      <c r="E114" s="249">
        <v>30</v>
      </c>
      <c r="F114" s="266">
        <v>0.02</v>
      </c>
      <c r="G114" s="289">
        <v>15</v>
      </c>
      <c r="H114" s="289" t="s">
        <v>831</v>
      </c>
      <c r="L114" s="9"/>
      <c r="M114" s="9"/>
    </row>
    <row r="115" spans="1:13">
      <c r="A115" s="236" t="str">
        <f>IF(Product!$C$2=Languages!A3,Languages!A244,Languages!B244)</f>
        <v>Kitchen cleaner, RTU</v>
      </c>
      <c r="B115" s="248">
        <v>600000</v>
      </c>
      <c r="C115" s="249">
        <v>5</v>
      </c>
      <c r="D115" s="249">
        <v>35</v>
      </c>
      <c r="E115" s="249">
        <v>60</v>
      </c>
      <c r="F115" s="266">
        <v>1</v>
      </c>
      <c r="G115" s="288">
        <v>150</v>
      </c>
      <c r="H115" s="288" t="s">
        <v>831</v>
      </c>
      <c r="L115" s="9"/>
      <c r="M115" s="9"/>
    </row>
    <row r="116" spans="1:13">
      <c r="A116" s="236" t="str">
        <f>IF(Product!$C$2=Languages!A3,Languages!A245,Languages!B245)</f>
        <v xml:space="preserve">Kitchen cleaner, undiluted </v>
      </c>
      <c r="B116" s="248">
        <v>45000</v>
      </c>
      <c r="C116" s="249">
        <v>0.2</v>
      </c>
      <c r="D116" s="249">
        <v>0.5</v>
      </c>
      <c r="E116" s="249">
        <v>60</v>
      </c>
      <c r="F116" s="266">
        <v>1</v>
      </c>
      <c r="G116" s="289">
        <v>15</v>
      </c>
      <c r="H116" s="289" t="s">
        <v>831</v>
      </c>
      <c r="L116" s="9"/>
      <c r="M116" s="9"/>
    </row>
    <row r="117" spans="1:13">
      <c r="A117" s="236" t="str">
        <f>IF(Product!$C$2=Languages!A3,Languages!A246,Languages!B246)</f>
        <v>Window cleaner, RTU</v>
      </c>
      <c r="B117" s="248">
        <v>48000</v>
      </c>
      <c r="C117" s="249">
        <v>2</v>
      </c>
      <c r="D117" s="249">
        <v>20</v>
      </c>
      <c r="E117" s="249">
        <v>100</v>
      </c>
      <c r="F117" s="266">
        <v>0</v>
      </c>
      <c r="G117" s="288">
        <v>150</v>
      </c>
      <c r="H117" s="288" t="s">
        <v>831</v>
      </c>
      <c r="L117" s="9"/>
      <c r="M117" s="9"/>
    </row>
    <row r="118" spans="1:13">
      <c r="A118" s="236" t="str">
        <f>IF(Product!$C$2=Languages!A3,Languages!A247,Languages!B247)</f>
        <v>Window cleaner, undiluted</v>
      </c>
      <c r="B118" s="248">
        <v>18000</v>
      </c>
      <c r="C118" s="249">
        <v>0.2</v>
      </c>
      <c r="D118" s="249">
        <v>0.5</v>
      </c>
      <c r="E118" s="249">
        <v>100</v>
      </c>
      <c r="F118" s="266">
        <v>0</v>
      </c>
      <c r="G118" s="289">
        <v>15</v>
      </c>
      <c r="H118" s="289" t="s">
        <v>831</v>
      </c>
      <c r="L118" s="9"/>
      <c r="M118" s="9"/>
    </row>
    <row r="119" spans="1:13">
      <c r="A119" s="236" t="str">
        <f>IF(Product!$C$2=Languages!A3,Languages!A248,Languages!B248)</f>
        <v>Sanitary cleaner, RTU</v>
      </c>
      <c r="B119" s="248">
        <v>600000</v>
      </c>
      <c r="C119" s="249">
        <v>5</v>
      </c>
      <c r="D119" s="249">
        <v>35</v>
      </c>
      <c r="E119" s="249">
        <v>60</v>
      </c>
      <c r="F119" s="266">
        <v>1</v>
      </c>
      <c r="G119" s="288">
        <v>150</v>
      </c>
      <c r="H119" s="288" t="s">
        <v>831</v>
      </c>
      <c r="L119" s="9"/>
      <c r="M119" s="9"/>
    </row>
    <row r="120" spans="1:13">
      <c r="A120" s="236" t="str">
        <f>IF(Product!$C$2=Languages!A3,Languages!A249,Languages!B249)</f>
        <v xml:space="preserve">Sanitary cleaner, undiluted </v>
      </c>
      <c r="B120" s="248">
        <v>45000</v>
      </c>
      <c r="C120" s="249">
        <v>0.2</v>
      </c>
      <c r="D120" s="249">
        <v>0.5</v>
      </c>
      <c r="E120" s="249">
        <v>60</v>
      </c>
      <c r="F120" s="266">
        <v>1</v>
      </c>
      <c r="G120" s="289">
        <v>15</v>
      </c>
      <c r="H120" s="289" t="s">
        <v>831</v>
      </c>
      <c r="L120" s="9"/>
      <c r="M120" s="9"/>
    </row>
    <row r="121" spans="1:13">
      <c r="A121" s="236" t="str">
        <f>IF(Product!$C$2=Languages!A3,Languages!A250,Languages!B250)</f>
        <v>Hand dishwashing detergent</v>
      </c>
      <c r="B121" s="250">
        <v>2500</v>
      </c>
      <c r="C121" s="251">
        <v>0.03</v>
      </c>
      <c r="D121" s="251">
        <v>0.08</v>
      </c>
      <c r="E121" s="252" t="s">
        <v>831</v>
      </c>
      <c r="F121" s="267">
        <v>0.08</v>
      </c>
      <c r="G121" s="289">
        <v>0.6</v>
      </c>
      <c r="H121" s="289" t="s">
        <v>831</v>
      </c>
      <c r="L121" s="9"/>
      <c r="M121" s="9"/>
    </row>
    <row r="122" spans="1:13">
      <c r="A122" s="236" t="str">
        <f>IF(Product!$C$2=Languages!A3,Languages!A251,Languages!B251)</f>
        <v>Single-function dishwasher detergents</v>
      </c>
      <c r="B122" s="250">
        <v>22500</v>
      </c>
      <c r="C122" s="251">
        <v>1</v>
      </c>
      <c r="D122" s="251">
        <v>3</v>
      </c>
      <c r="E122" s="252" t="s">
        <v>831</v>
      </c>
      <c r="F122" s="267">
        <v>0.2</v>
      </c>
      <c r="G122" s="289">
        <v>2.4</v>
      </c>
      <c r="H122" s="289">
        <v>19</v>
      </c>
      <c r="L122" s="9"/>
      <c r="M122" s="9"/>
    </row>
    <row r="123" spans="1:13">
      <c r="A123" s="236" t="str">
        <f>IF(Product!$C$2=Languages!A3,Languages!A252,Languages!B252)</f>
        <v>Multi-function dishwasher detergents</v>
      </c>
      <c r="B123" s="250">
        <v>27000</v>
      </c>
      <c r="C123" s="251">
        <v>1</v>
      </c>
      <c r="D123" s="251">
        <v>3</v>
      </c>
      <c r="E123" s="252" t="s">
        <v>831</v>
      </c>
      <c r="F123" s="267">
        <v>0.2</v>
      </c>
      <c r="G123" s="289">
        <v>2.4</v>
      </c>
      <c r="H123" s="289">
        <v>21</v>
      </c>
      <c r="L123" s="9"/>
      <c r="M123" s="9"/>
    </row>
    <row r="124" spans="1:13">
      <c r="A124" s="236" t="str">
        <f>IF(Product!$C$2=Languages!A3,Languages!A253,Languages!B253)</f>
        <v>Rinse aid</v>
      </c>
      <c r="B124" s="250">
        <v>7500</v>
      </c>
      <c r="C124" s="251">
        <v>0.15</v>
      </c>
      <c r="D124" s="251">
        <v>0.5</v>
      </c>
      <c r="E124" s="252" t="s">
        <v>831</v>
      </c>
      <c r="F124" s="267">
        <v>0.03</v>
      </c>
      <c r="G124" s="289">
        <v>1.5</v>
      </c>
      <c r="H124" s="289" t="s">
        <v>831</v>
      </c>
      <c r="L124" s="9"/>
      <c r="M124" s="9"/>
    </row>
    <row r="125" spans="1:13">
      <c r="A125" s="236" t="str">
        <f>IF(Product!$C$2=Languages!A3,Languages!A254,Languages!B254)</f>
        <v>Heavy-duty detergent, colour-safe detergent (powder/tablets)</v>
      </c>
      <c r="B125" s="250">
        <v>31500</v>
      </c>
      <c r="C125" s="251">
        <v>1</v>
      </c>
      <c r="D125" s="251">
        <v>1.1000000000000001</v>
      </c>
      <c r="E125" s="252" t="s">
        <v>831</v>
      </c>
      <c r="F125" s="267">
        <v>0.04</v>
      </c>
      <c r="G125" s="289">
        <v>1.2</v>
      </c>
      <c r="H125" s="289">
        <v>16</v>
      </c>
      <c r="L125" s="9"/>
      <c r="M125" s="9"/>
    </row>
    <row r="126" spans="1:13">
      <c r="A126" s="236" t="str">
        <f>IF(Product!$C$2=Languages!A3,Languages!A255,Languages!B255)</f>
        <v>Heavy-duty detergent, colour-safe detergent (liquid, capsules, gel)</v>
      </c>
      <c r="B126" s="250">
        <v>31500</v>
      </c>
      <c r="C126" s="251">
        <v>0.45</v>
      </c>
      <c r="D126" s="251">
        <v>0.55000000000000004</v>
      </c>
      <c r="E126" s="252" t="s">
        <v>831</v>
      </c>
      <c r="F126" s="267">
        <v>0.04</v>
      </c>
      <c r="G126" s="289">
        <v>1.4</v>
      </c>
      <c r="H126" s="289">
        <v>16</v>
      </c>
      <c r="L126" s="9"/>
      <c r="M126" s="9"/>
    </row>
    <row r="127" spans="1:13">
      <c r="A127" s="236" t="str">
        <f>IF(Product!$C$2=Languages!A3,Languages!A256,Languages!B256)</f>
        <v>Light-duty detergent  (powder/tablets)</v>
      </c>
      <c r="B127" s="250">
        <v>20000</v>
      </c>
      <c r="C127" s="251">
        <v>0.55000000000000004</v>
      </c>
      <c r="D127" s="251">
        <v>0.55000000000000004</v>
      </c>
      <c r="E127" s="252" t="s">
        <v>831</v>
      </c>
      <c r="F127" s="267">
        <v>0.04</v>
      </c>
      <c r="G127" s="289">
        <v>1.2</v>
      </c>
      <c r="H127" s="289">
        <v>16</v>
      </c>
      <c r="L127" s="9"/>
      <c r="M127" s="9"/>
    </row>
    <row r="128" spans="1:13">
      <c r="A128" s="236" t="str">
        <f>IF(Product!$C$2=Languages!A3,Languages!A257,Languages!B257)</f>
        <v>Light-duty detergent (liquid, capsules, gel)</v>
      </c>
      <c r="B128" s="250">
        <v>20000</v>
      </c>
      <c r="C128" s="251">
        <v>0.3</v>
      </c>
      <c r="D128" s="251">
        <v>0.3</v>
      </c>
      <c r="E128" s="252" t="s">
        <v>831</v>
      </c>
      <c r="F128" s="267">
        <v>0.04</v>
      </c>
      <c r="G128" s="289">
        <v>1.4</v>
      </c>
      <c r="H128" s="289">
        <v>16</v>
      </c>
      <c r="L128" s="9"/>
      <c r="M128" s="9"/>
    </row>
    <row r="129" spans="1:13">
      <c r="A129" s="236" t="str">
        <f>IF(Product!$C$2=Languages!A3,Languages!A258,Languages!B258)</f>
        <v>Stain remover (pre-treatment only)</v>
      </c>
      <c r="B129" s="250">
        <v>3500</v>
      </c>
      <c r="C129" s="251">
        <v>0.1</v>
      </c>
      <c r="D129" s="251">
        <v>0.1</v>
      </c>
      <c r="E129" s="252" t="s">
        <v>831</v>
      </c>
      <c r="F129" s="267">
        <v>5.0000000000000001E-3</v>
      </c>
      <c r="G129" s="289">
        <v>1.2</v>
      </c>
      <c r="H129" s="289">
        <v>2.7</v>
      </c>
      <c r="L129" s="9"/>
      <c r="M129" s="9"/>
    </row>
    <row r="130" spans="1:13">
      <c r="A130" s="236" t="str">
        <f>IF(Product!$C$2=Languages!A3,Languages!A259,Languages!B259)</f>
        <v xml:space="preserve">Multi-component system Part 1 </v>
      </c>
      <c r="B130" s="252" t="s">
        <v>831</v>
      </c>
      <c r="C130" s="252" t="s">
        <v>831</v>
      </c>
      <c r="D130" s="252" t="s">
        <v>831</v>
      </c>
      <c r="E130" s="252" t="s">
        <v>831</v>
      </c>
      <c r="F130" s="267" t="s">
        <v>831</v>
      </c>
      <c r="G130" s="289"/>
      <c r="H130" s="289" t="s">
        <v>831</v>
      </c>
      <c r="L130" s="9"/>
      <c r="M130" s="9"/>
    </row>
    <row r="131" spans="1:13">
      <c r="A131" s="236" t="str">
        <f>IF(Product!$C$2=Languages!A3,Languages!A260,Languages!B260)</f>
        <v>Multi-component system Part 2</v>
      </c>
      <c r="B131" s="252" t="s">
        <v>831</v>
      </c>
      <c r="C131" s="252" t="s">
        <v>831</v>
      </c>
      <c r="D131" s="252" t="s">
        <v>831</v>
      </c>
      <c r="E131" s="252" t="s">
        <v>831</v>
      </c>
      <c r="F131" s="267" t="s">
        <v>831</v>
      </c>
      <c r="G131" s="289"/>
      <c r="H131" s="289" t="s">
        <v>831</v>
      </c>
      <c r="L131" s="9"/>
      <c r="M131" s="9"/>
    </row>
    <row r="132" spans="1:13">
      <c r="A132" s="236" t="str">
        <f>IF(Product!$C$2=Languages!A3,Languages!A261,Languages!B261)</f>
        <v>Multi-component system Part 3</v>
      </c>
      <c r="B132" s="252" t="s">
        <v>831</v>
      </c>
      <c r="C132" s="252" t="s">
        <v>831</v>
      </c>
      <c r="D132" s="252" t="s">
        <v>831</v>
      </c>
      <c r="E132" s="252" t="s">
        <v>831</v>
      </c>
      <c r="F132" s="267" t="s">
        <v>831</v>
      </c>
      <c r="G132" s="289"/>
      <c r="H132" s="289" t="s">
        <v>831</v>
      </c>
      <c r="L132" s="9"/>
      <c r="M132" s="9"/>
    </row>
    <row r="133" spans="1:13">
      <c r="A133" s="236" t="str">
        <f>IF(Product!$C$2=Languages!A3,Languages!A262,Languages!B262)</f>
        <v>Multi-component system Part 4</v>
      </c>
      <c r="B133" s="252" t="s">
        <v>831</v>
      </c>
      <c r="C133" s="252" t="s">
        <v>831</v>
      </c>
      <c r="D133" s="252" t="s">
        <v>831</v>
      </c>
      <c r="E133" s="252" t="s">
        <v>831</v>
      </c>
      <c r="F133" s="267" t="s">
        <v>831</v>
      </c>
      <c r="G133" s="289"/>
      <c r="H133" s="289" t="s">
        <v>831</v>
      </c>
      <c r="L133" s="9"/>
      <c r="M133" s="9"/>
    </row>
    <row r="134" spans="1:13">
      <c r="A134" s="236" t="str">
        <f>IF(Product!$C$2=Languages!A3,Languages!A263,Languages!B263)</f>
        <v>Multi-component system Part 5</v>
      </c>
      <c r="B134" s="252" t="s">
        <v>831</v>
      </c>
      <c r="C134" s="252" t="s">
        <v>831</v>
      </c>
      <c r="D134" s="252" t="s">
        <v>831</v>
      </c>
      <c r="E134" s="252" t="s">
        <v>831</v>
      </c>
      <c r="F134" s="267" t="s">
        <v>831</v>
      </c>
      <c r="G134" s="289"/>
      <c r="H134" s="289" t="s">
        <v>831</v>
      </c>
      <c r="L134" s="9"/>
      <c r="M134" s="9"/>
    </row>
    <row r="135" spans="1:13">
      <c r="A135" s="236" t="str">
        <f>IF(Product!$C$2=Languages!A3,Languages!A264,Languages!B264)</f>
        <v>Multi-component system Part 6</v>
      </c>
      <c r="B135" s="252" t="s">
        <v>831</v>
      </c>
      <c r="C135" s="252" t="s">
        <v>831</v>
      </c>
      <c r="D135" s="252" t="s">
        <v>831</v>
      </c>
      <c r="E135" s="252" t="s">
        <v>831</v>
      </c>
      <c r="F135" s="267" t="s">
        <v>831</v>
      </c>
      <c r="G135" s="289"/>
      <c r="H135" s="289" t="s">
        <v>831</v>
      </c>
      <c r="L135" s="9"/>
      <c r="M135" s="9"/>
    </row>
    <row r="136" spans="1:13">
      <c r="A136" s="236" t="str">
        <f>IF(Product!$C$2=Languages!A3,Languages!A265,Languages!B265)</f>
        <v>Multi-component system Part 7</v>
      </c>
      <c r="B136" s="252" t="s">
        <v>831</v>
      </c>
      <c r="C136" s="252" t="s">
        <v>831</v>
      </c>
      <c r="D136" s="252" t="s">
        <v>831</v>
      </c>
      <c r="E136" s="252" t="s">
        <v>831</v>
      </c>
      <c r="F136" s="267" t="s">
        <v>831</v>
      </c>
      <c r="G136" s="289"/>
      <c r="H136" s="289" t="s">
        <v>831</v>
      </c>
      <c r="L136" s="9"/>
      <c r="M136" s="9"/>
    </row>
    <row r="137" spans="1:13" ht="13.5" thickBot="1">
      <c r="A137" s="237" t="str">
        <f>IF(Product!$C$2=Languages!A3,Languages!A266,Languages!B266)</f>
        <v>Multi-component system Part 8</v>
      </c>
      <c r="B137" s="252" t="s">
        <v>831</v>
      </c>
      <c r="C137" s="252" t="s">
        <v>831</v>
      </c>
      <c r="D137" s="252" t="s">
        <v>831</v>
      </c>
      <c r="E137" s="252" t="s">
        <v>831</v>
      </c>
      <c r="F137" s="267" t="s">
        <v>831</v>
      </c>
      <c r="G137" s="290"/>
      <c r="H137" s="290" t="s">
        <v>831</v>
      </c>
      <c r="L137" s="9"/>
      <c r="M137" s="9"/>
    </row>
    <row r="138" spans="1:13" ht="13.5" thickBot="1">
      <c r="L138" s="9"/>
      <c r="M138" s="9"/>
    </row>
    <row r="139" spans="1:13">
      <c r="A139" s="10" t="s">
        <v>766</v>
      </c>
      <c r="L139" s="9"/>
      <c r="M139" s="9"/>
    </row>
    <row r="140" spans="1:13">
      <c r="A140" s="236" t="str">
        <f>IF(Product!$C$2=Languages!A3,Languages!A271,Languages!B271)</f>
        <v>for private use</v>
      </c>
      <c r="L140" s="9"/>
      <c r="M140" s="9"/>
    </row>
    <row r="141" spans="1:13">
      <c r="A141" s="236" t="str">
        <f>IF(Product!$C$2=Languages!A3,Languages!A272,Languages!B272)</f>
        <v>for professional use</v>
      </c>
      <c r="L141" s="9"/>
      <c r="M141" s="9"/>
    </row>
    <row r="142" spans="1:13" ht="13.5" thickBot="1">
      <c r="A142" s="237" t="str">
        <f>IF(Product!$C$2=Languages!A3,Languages!A273,Languages!B273)</f>
        <v>for private and professional use</v>
      </c>
      <c r="L142" s="9"/>
      <c r="M142" s="9"/>
    </row>
    <row r="143" spans="1:13" ht="13.5" thickBot="1">
      <c r="L143" s="9"/>
      <c r="M143" s="9"/>
    </row>
    <row r="144" spans="1:13">
      <c r="A144" s="10" t="s">
        <v>782</v>
      </c>
      <c r="L144" s="9"/>
      <c r="M144" s="9"/>
    </row>
    <row r="145" spans="1:13">
      <c r="A145" s="236" t="str">
        <f>IF(Product!$C$2=Languages!A3,Languages!A288,Languages!B288)</f>
        <v>HSC: RTU product</v>
      </c>
      <c r="L145" s="9"/>
      <c r="M145" s="9"/>
    </row>
    <row r="146" spans="1:13">
      <c r="A146" s="236" t="str">
        <f>IF(Product!$C$2=Languages!A3,Languages!A289,Languages!B289)</f>
        <v>HSC: g/l cleaning solution</v>
      </c>
      <c r="L146" s="9"/>
      <c r="M146" s="9"/>
    </row>
    <row r="147" spans="1:13">
      <c r="A147" s="236" t="str">
        <f>IF(Product!$C$2=Languages!A3,Languages!A290,Languages!B290)</f>
        <v>HSC: ml/l cleaning solution</v>
      </c>
      <c r="L147" s="9"/>
      <c r="M147" s="9"/>
    </row>
    <row r="148" spans="1:13">
      <c r="A148" s="236" t="str">
        <f>IF(Product!$C$2=Languages!A3,Languages!A291,Languages!B291)</f>
        <v>HDD: g/l washing water</v>
      </c>
      <c r="L148" s="9"/>
      <c r="M148" s="9"/>
    </row>
    <row r="149" spans="1:13">
      <c r="A149" s="236" t="str">
        <f>IF(Product!$C$2=Languages!A3,Languages!A292,Languages!B292)</f>
        <v>HDD: ml/l washing water</v>
      </c>
      <c r="L149" s="9"/>
      <c r="M149" s="9"/>
    </row>
    <row r="150" spans="1:13">
      <c r="A150" s="236" t="str">
        <f>IF(Product!$C$2=Languages!A3,Languages!A293,Languages!B293)</f>
        <v>LD: g/kg Laundry</v>
      </c>
      <c r="L150" s="9"/>
      <c r="M150" s="9"/>
    </row>
    <row r="151" spans="1:13">
      <c r="A151" s="236" t="str">
        <f>IF(Product!$C$2=Languages!A3,Languages!A294,Languages!B294)</f>
        <v>LD: ml/kg Laundry</v>
      </c>
      <c r="L151" s="9"/>
      <c r="M151" s="9"/>
    </row>
    <row r="152" spans="1:13">
      <c r="A152" s="236" t="str">
        <f>IF(Product!$C$2=Languages!A3,Languages!A295,Languages!B295)</f>
        <v>DD: g/wash</v>
      </c>
      <c r="L152" s="9"/>
      <c r="M152" s="9"/>
    </row>
    <row r="153" spans="1:13" ht="13.5" thickBot="1">
      <c r="A153" s="237" t="str">
        <f>IF(Product!$C$2=Languages!A3,Languages!A296,Languages!B296)</f>
        <v>DD: ml/wash</v>
      </c>
      <c r="L153" s="9"/>
      <c r="M153" s="9"/>
    </row>
    <row r="154" spans="1:13" ht="13.5" thickBot="1">
      <c r="L154" s="9"/>
      <c r="M154" s="9"/>
    </row>
    <row r="155" spans="1:13">
      <c r="A155" s="235" t="s">
        <v>872</v>
      </c>
      <c r="L155" s="9"/>
      <c r="M155" s="9"/>
    </row>
    <row r="156" spans="1:13">
      <c r="A156" s="236" t="str">
        <f>IF(Product!$C$2=Languages!A3,Languages!A300,Languages!B300)</f>
        <v>Only for HSC (RTU): trigger spray</v>
      </c>
      <c r="L156" s="9"/>
      <c r="M156" s="9"/>
    </row>
    <row r="157" spans="1:13">
      <c r="A157" s="236" t="str">
        <f>IF(Product!$C$2=Languages!A3,Languages!A301,Languages!B301)</f>
        <v>Only for HSC: Undiluted product for the sole purpose of refilling trigger sprays</v>
      </c>
      <c r="L157" s="9"/>
      <c r="M157" s="9"/>
    </row>
    <row r="158" spans="1:13" ht="13.5" thickBot="1">
      <c r="A158" s="237" t="str">
        <f>IF(Product!$C$2=Languages!A3,Languages!A302,Languages!B302)</f>
        <v>Only for LD: Liquid/gel laundry detergents (in tablets or capsules)</v>
      </c>
      <c r="L158" s="9"/>
      <c r="M158" s="9"/>
    </row>
    <row r="159" spans="1:13">
      <c r="L159" s="9"/>
      <c r="M159" s="9"/>
    </row>
  </sheetData>
  <sheetProtection password="CC13" sheet="1" objects="1" scenarios="1" selectLockedCells="1" selectUnlockedCells="1"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D9" sqref="D9"/>
    </sheetView>
  </sheetViews>
  <sheetFormatPr defaultColWidth="11.42578125" defaultRowHeight="12.75"/>
  <cols>
    <col min="1" max="1" width="16.28515625" customWidth="1"/>
    <col min="2" max="2" width="19.7109375" bestFit="1" customWidth="1"/>
    <col min="3" max="3" width="12.42578125" bestFit="1" customWidth="1"/>
    <col min="4" max="4" width="179.7109375" customWidth="1"/>
    <col min="5" max="16384" width="11.42578125" style="163"/>
  </cols>
  <sheetData>
    <row r="1" spans="1:4">
      <c r="A1" s="300" t="s">
        <v>508</v>
      </c>
      <c r="B1" s="300" t="s">
        <v>884</v>
      </c>
      <c r="C1" s="300" t="s">
        <v>509</v>
      </c>
      <c r="D1" s="300" t="s">
        <v>510</v>
      </c>
    </row>
    <row r="2" spans="1:4">
      <c r="A2" s="119" t="s">
        <v>927</v>
      </c>
      <c r="B2" s="301" t="s">
        <v>885</v>
      </c>
      <c r="C2" s="302" t="s">
        <v>925</v>
      </c>
      <c r="D2" s="119"/>
    </row>
    <row r="3" spans="1:4">
      <c r="A3" s="119" t="s">
        <v>928</v>
      </c>
      <c r="B3" s="301" t="s">
        <v>885</v>
      </c>
      <c r="C3" s="302" t="s">
        <v>925</v>
      </c>
      <c r="D3" s="119" t="s">
        <v>907</v>
      </c>
    </row>
    <row r="4" spans="1:4">
      <c r="A4" s="119" t="s">
        <v>929</v>
      </c>
      <c r="B4" s="301" t="s">
        <v>885</v>
      </c>
      <c r="C4" s="302" t="s">
        <v>925</v>
      </c>
      <c r="D4" s="119" t="s">
        <v>908</v>
      </c>
    </row>
    <row r="5" spans="1:4">
      <c r="A5" s="119" t="s">
        <v>930</v>
      </c>
      <c r="B5" s="301" t="s">
        <v>885</v>
      </c>
      <c r="C5" s="302" t="s">
        <v>925</v>
      </c>
      <c r="D5" s="119" t="s">
        <v>909</v>
      </c>
    </row>
    <row r="6" spans="1:4">
      <c r="A6" s="119" t="s">
        <v>931</v>
      </c>
      <c r="B6" s="301" t="s">
        <v>910</v>
      </c>
      <c r="C6" s="302" t="s">
        <v>926</v>
      </c>
      <c r="D6" s="119" t="s">
        <v>913</v>
      </c>
    </row>
    <row r="7" spans="1:4">
      <c r="A7" s="119" t="s">
        <v>932</v>
      </c>
      <c r="B7" s="301" t="s">
        <v>937</v>
      </c>
      <c r="C7" s="302" t="s">
        <v>933</v>
      </c>
      <c r="D7" s="119" t="s">
        <v>934</v>
      </c>
    </row>
    <row r="8" spans="1:4">
      <c r="A8" s="119" t="s">
        <v>938</v>
      </c>
      <c r="B8" s="301" t="s">
        <v>939</v>
      </c>
      <c r="C8" s="302" t="s">
        <v>940</v>
      </c>
      <c r="D8" s="119" t="s">
        <v>941</v>
      </c>
    </row>
    <row r="9" spans="1:4">
      <c r="A9" s="119" t="s">
        <v>942</v>
      </c>
      <c r="B9" s="301" t="s">
        <v>943</v>
      </c>
      <c r="C9" s="302">
        <v>43061</v>
      </c>
      <c r="D9" s="119" t="s">
        <v>944</v>
      </c>
    </row>
  </sheetData>
  <sheetProtection password="CC13" sheet="1" objects="1" scenarios="1"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3"/>
  <sheetViews>
    <sheetView zoomScaleNormal="100" workbookViewId="0">
      <selection activeCell="D8" sqref="D8:L8"/>
    </sheetView>
  </sheetViews>
  <sheetFormatPr defaultColWidth="11.42578125" defaultRowHeight="12.75"/>
  <cols>
    <col min="1" max="1" width="27.85546875" bestFit="1" customWidth="1"/>
    <col min="2" max="2" width="16.85546875" customWidth="1"/>
    <col min="3" max="3" width="18.85546875" customWidth="1"/>
    <col min="10" max="10" width="19" customWidth="1"/>
    <col min="12" max="12" width="41.28515625" customWidth="1"/>
  </cols>
  <sheetData>
    <row r="1" spans="1:17" ht="15.75">
      <c r="A1" s="121"/>
      <c r="B1" s="121"/>
      <c r="C1" s="121"/>
      <c r="D1" s="121"/>
      <c r="E1" s="121"/>
      <c r="F1" s="121"/>
      <c r="G1" s="121"/>
      <c r="H1" s="18"/>
      <c r="I1" s="544" t="str">
        <f>Product!G1</f>
        <v>COMMISSION DECISION</v>
      </c>
      <c r="J1" s="545"/>
      <c r="K1" s="634">
        <f>Product!I1</f>
        <v>0</v>
      </c>
      <c r="L1" s="635"/>
      <c r="M1" s="18"/>
      <c r="N1" s="18"/>
      <c r="O1" s="18"/>
      <c r="P1" s="18"/>
      <c r="Q1" s="18"/>
    </row>
    <row r="2" spans="1:17" ht="15.75">
      <c r="A2" s="121"/>
      <c r="B2" s="156"/>
      <c r="C2" s="157"/>
      <c r="D2" s="157"/>
      <c r="E2" s="157"/>
      <c r="F2" s="157"/>
      <c r="G2" s="158"/>
      <c r="H2" s="18"/>
      <c r="I2" s="108"/>
      <c r="J2" s="18"/>
      <c r="K2" s="18"/>
      <c r="L2" s="18"/>
      <c r="M2" s="18"/>
      <c r="N2" s="18"/>
      <c r="O2" s="18"/>
      <c r="P2" s="18"/>
      <c r="Q2" s="18"/>
    </row>
    <row r="3" spans="1:17" ht="15.75">
      <c r="A3" s="632" t="str">
        <f>Product!A4</f>
        <v>Contract number:</v>
      </c>
      <c r="B3" s="633"/>
      <c r="C3" s="564">
        <f>Product!C4:E4</f>
        <v>0</v>
      </c>
      <c r="D3" s="565"/>
      <c r="E3" s="565"/>
      <c r="F3" s="565"/>
      <c r="G3" s="565"/>
      <c r="H3" s="565"/>
      <c r="I3" s="566"/>
      <c r="J3" s="20"/>
      <c r="K3" s="243" t="str">
        <f>Product!H4</f>
        <v>Date:</v>
      </c>
      <c r="L3" s="92">
        <f>Product!I4</f>
        <v>0</v>
      </c>
      <c r="M3" s="18"/>
      <c r="N3" s="18"/>
      <c r="O3" s="18"/>
      <c r="P3" s="18"/>
      <c r="Q3" s="18"/>
    </row>
    <row r="4" spans="1:17" ht="15.75">
      <c r="A4" s="632" t="str">
        <f>Product!A5</f>
        <v>Licence Holder:</v>
      </c>
      <c r="B4" s="633"/>
      <c r="C4" s="564">
        <f>Product!C5:E5</f>
        <v>0</v>
      </c>
      <c r="D4" s="565"/>
      <c r="E4" s="565"/>
      <c r="F4" s="565"/>
      <c r="G4" s="565"/>
      <c r="H4" s="565"/>
      <c r="I4" s="566"/>
      <c r="J4" s="20"/>
      <c r="K4" s="243" t="str">
        <f>Product!H5</f>
        <v>Version:</v>
      </c>
      <c r="L4" s="93">
        <f>Product!I5</f>
        <v>0</v>
      </c>
      <c r="M4" s="18"/>
      <c r="N4" s="18"/>
      <c r="O4" s="18"/>
      <c r="P4" s="18"/>
      <c r="Q4" s="18"/>
    </row>
    <row r="5" spans="1:17" ht="15.75">
      <c r="A5" s="632" t="str">
        <f>Product!A6</f>
        <v>Distributor / Product name (Country):</v>
      </c>
      <c r="B5" s="633"/>
      <c r="C5" s="564">
        <f>Product!C6:E6</f>
        <v>0</v>
      </c>
      <c r="D5" s="565"/>
      <c r="E5" s="565"/>
      <c r="F5" s="565"/>
      <c r="G5" s="565"/>
      <c r="H5" s="565"/>
      <c r="I5" s="566"/>
      <c r="J5" s="21"/>
      <c r="K5" s="18"/>
      <c r="L5" s="18"/>
      <c r="M5" s="18"/>
      <c r="N5" s="18"/>
      <c r="O5" s="18"/>
      <c r="P5" s="18"/>
      <c r="Q5" s="18"/>
    </row>
    <row r="6" spans="1:17">
      <c r="A6" s="164"/>
      <c r="B6" s="164"/>
      <c r="C6" s="164"/>
      <c r="D6" s="164"/>
      <c r="E6" s="164"/>
      <c r="F6" s="164"/>
      <c r="G6" s="164"/>
      <c r="H6" s="164"/>
      <c r="I6" s="164"/>
    </row>
    <row r="7" spans="1:17" ht="40.5" customHeight="1">
      <c r="A7" s="165" t="s">
        <v>511</v>
      </c>
      <c r="B7" s="166"/>
      <c r="C7" s="165" t="s">
        <v>512</v>
      </c>
      <c r="D7" s="636"/>
      <c r="E7" s="637"/>
      <c r="F7" s="637"/>
      <c r="G7" s="637"/>
      <c r="H7" s="637"/>
      <c r="I7" s="637"/>
      <c r="J7" s="637"/>
      <c r="K7" s="637"/>
      <c r="L7" s="638"/>
    </row>
    <row r="8" spans="1:17" ht="40.5" customHeight="1">
      <c r="A8" s="165" t="s">
        <v>513</v>
      </c>
      <c r="B8" s="166"/>
      <c r="C8" s="165" t="s">
        <v>512</v>
      </c>
      <c r="D8" s="636"/>
      <c r="E8" s="637"/>
      <c r="F8" s="637"/>
      <c r="G8" s="637"/>
      <c r="H8" s="637"/>
      <c r="I8" s="637"/>
      <c r="J8" s="637"/>
      <c r="K8" s="637"/>
      <c r="L8" s="638"/>
    </row>
    <row r="9" spans="1:17" ht="40.5" customHeight="1">
      <c r="A9" s="165" t="s">
        <v>514</v>
      </c>
      <c r="B9" s="167"/>
      <c r="C9" s="165" t="s">
        <v>512</v>
      </c>
      <c r="D9" s="636"/>
      <c r="E9" s="637"/>
      <c r="F9" s="637"/>
      <c r="G9" s="637"/>
      <c r="H9" s="637"/>
      <c r="I9" s="637"/>
      <c r="J9" s="637"/>
      <c r="K9" s="637"/>
      <c r="L9" s="638"/>
    </row>
    <row r="10" spans="1:17" ht="40.5" customHeight="1">
      <c r="A10" s="165" t="s">
        <v>515</v>
      </c>
      <c r="B10" s="167"/>
      <c r="C10" s="165" t="s">
        <v>512</v>
      </c>
      <c r="D10" s="636"/>
      <c r="E10" s="637"/>
      <c r="F10" s="637"/>
      <c r="G10" s="637"/>
      <c r="H10" s="637"/>
      <c r="I10" s="637"/>
      <c r="J10" s="637"/>
      <c r="K10" s="637"/>
      <c r="L10" s="638"/>
    </row>
    <row r="11" spans="1:17" ht="40.5" customHeight="1">
      <c r="A11" s="165" t="s">
        <v>516</v>
      </c>
      <c r="B11" s="167"/>
      <c r="C11" s="165" t="s">
        <v>512</v>
      </c>
      <c r="D11" s="636"/>
      <c r="E11" s="637"/>
      <c r="F11" s="637"/>
      <c r="G11" s="637"/>
      <c r="H11" s="637"/>
      <c r="I11" s="637"/>
      <c r="J11" s="637"/>
      <c r="K11" s="637"/>
      <c r="L11" s="638"/>
    </row>
    <row r="12" spans="1:17" ht="40.5" customHeight="1">
      <c r="A12" s="165" t="s">
        <v>517</v>
      </c>
      <c r="B12" s="166"/>
      <c r="C12" s="165" t="s">
        <v>512</v>
      </c>
      <c r="D12" s="636"/>
      <c r="E12" s="637"/>
      <c r="F12" s="637"/>
      <c r="G12" s="637"/>
      <c r="H12" s="637"/>
      <c r="I12" s="637"/>
      <c r="J12" s="637"/>
      <c r="K12" s="637"/>
      <c r="L12" s="638"/>
    </row>
    <row r="13" spans="1:17" ht="40.5" customHeight="1">
      <c r="A13" s="165" t="s">
        <v>518</v>
      </c>
      <c r="B13" s="166"/>
      <c r="C13" s="165" t="s">
        <v>512</v>
      </c>
      <c r="D13" s="636"/>
      <c r="E13" s="637"/>
      <c r="F13" s="637"/>
      <c r="G13" s="637"/>
      <c r="H13" s="637"/>
      <c r="I13" s="637"/>
      <c r="J13" s="637"/>
      <c r="K13" s="637"/>
      <c r="L13" s="638"/>
    </row>
    <row r="14" spans="1:17" ht="40.5" customHeight="1">
      <c r="A14" s="165" t="s">
        <v>514</v>
      </c>
      <c r="B14" s="167"/>
      <c r="C14" s="165" t="s">
        <v>512</v>
      </c>
      <c r="D14" s="636"/>
      <c r="E14" s="637"/>
      <c r="F14" s="637"/>
      <c r="G14" s="637"/>
      <c r="H14" s="637"/>
      <c r="I14" s="637"/>
      <c r="J14" s="637"/>
      <c r="K14" s="637"/>
      <c r="L14" s="638"/>
    </row>
    <row r="15" spans="1:17">
      <c r="A15" s="164"/>
      <c r="B15" s="164"/>
      <c r="C15" s="164"/>
      <c r="D15" s="164"/>
      <c r="E15" s="164"/>
      <c r="F15" s="164"/>
      <c r="G15" s="164"/>
      <c r="H15" s="164"/>
      <c r="I15" s="164"/>
    </row>
    <row r="16" spans="1:17">
      <c r="A16" s="164"/>
      <c r="B16" s="164"/>
      <c r="C16" s="164"/>
      <c r="D16" s="164"/>
      <c r="E16" s="164"/>
      <c r="F16" s="164"/>
      <c r="G16" s="164"/>
      <c r="H16" s="164"/>
      <c r="I16" s="164"/>
    </row>
    <row r="17" spans="1:9">
      <c r="A17" s="164"/>
      <c r="B17" s="164"/>
      <c r="C17" s="164"/>
      <c r="D17" s="164"/>
      <c r="E17" s="164"/>
      <c r="F17" s="164"/>
      <c r="G17" s="164"/>
      <c r="H17" s="164"/>
      <c r="I17" s="164"/>
    </row>
    <row r="18" spans="1:9">
      <c r="A18" s="164"/>
      <c r="B18" s="164"/>
      <c r="C18" s="164"/>
      <c r="D18" s="164"/>
      <c r="E18" s="164"/>
      <c r="F18" s="164"/>
      <c r="G18" s="164"/>
      <c r="H18" s="164"/>
      <c r="I18" s="164"/>
    </row>
    <row r="19" spans="1:9">
      <c r="A19" s="164"/>
      <c r="B19" s="164"/>
      <c r="C19" s="164"/>
      <c r="D19" s="164"/>
      <c r="E19" s="164"/>
      <c r="F19" s="164"/>
      <c r="G19" s="164"/>
      <c r="H19" s="164"/>
      <c r="I19" s="164"/>
    </row>
    <row r="20" spans="1:9">
      <c r="A20" s="164"/>
      <c r="B20" s="164"/>
      <c r="C20" s="164"/>
      <c r="D20" s="164"/>
      <c r="E20" s="164"/>
      <c r="F20" s="164"/>
      <c r="G20" s="164"/>
      <c r="H20" s="164"/>
      <c r="I20" s="164"/>
    </row>
    <row r="21" spans="1:9">
      <c r="A21" s="164"/>
      <c r="B21" s="164"/>
      <c r="C21" s="164"/>
      <c r="D21" s="164"/>
      <c r="E21" s="164"/>
      <c r="F21" s="164"/>
      <c r="G21" s="164"/>
      <c r="H21" s="164"/>
      <c r="I21" s="164"/>
    </row>
    <row r="22" spans="1:9">
      <c r="A22" s="164"/>
      <c r="B22" s="164"/>
      <c r="C22" s="164"/>
      <c r="D22" s="164"/>
      <c r="E22" s="164"/>
      <c r="F22" s="164"/>
      <c r="G22" s="164"/>
      <c r="H22" s="164"/>
      <c r="I22" s="164"/>
    </row>
    <row r="23" spans="1:9">
      <c r="A23" s="164"/>
      <c r="B23" s="164"/>
      <c r="C23" s="164"/>
      <c r="D23" s="164"/>
      <c r="E23" s="164"/>
      <c r="F23" s="164"/>
      <c r="G23" s="164"/>
      <c r="H23" s="164"/>
      <c r="I23" s="164"/>
    </row>
  </sheetData>
  <mergeCells count="16">
    <mergeCell ref="I1:J1"/>
    <mergeCell ref="K1:L1"/>
    <mergeCell ref="D12:L12"/>
    <mergeCell ref="D13:L13"/>
    <mergeCell ref="D14:L14"/>
    <mergeCell ref="D7:L7"/>
    <mergeCell ref="D8:L8"/>
    <mergeCell ref="D9:L9"/>
    <mergeCell ref="D10:L10"/>
    <mergeCell ref="D11:L11"/>
    <mergeCell ref="A3:B3"/>
    <mergeCell ref="C3:I3"/>
    <mergeCell ref="A4:B4"/>
    <mergeCell ref="C4:I4"/>
    <mergeCell ref="A5:B5"/>
    <mergeCell ref="C5:I5"/>
  </mergeCells>
  <dataValidations count="1">
    <dataValidation allowBlank="1" showInputMessage="1" showErrorMessage="1" errorTitle="Please select" sqref="K1:L1"/>
  </dataValidation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7"/>
  <sheetViews>
    <sheetView zoomScaleNormal="100" workbookViewId="0">
      <selection activeCell="E12" sqref="E12"/>
    </sheetView>
  </sheetViews>
  <sheetFormatPr defaultColWidth="11.42578125" defaultRowHeight="12.75"/>
  <cols>
    <col min="1" max="1" width="5.42578125" customWidth="1"/>
    <col min="2" max="2" width="33.5703125" customWidth="1"/>
    <col min="3" max="3" width="30" customWidth="1"/>
    <col min="4" max="4" width="26.28515625" customWidth="1"/>
    <col min="5" max="5" width="18.5703125" bestFit="1" customWidth="1"/>
    <col min="6" max="6" width="16.140625" customWidth="1"/>
    <col min="8" max="8" width="39.140625" customWidth="1"/>
  </cols>
  <sheetData>
    <row r="1" spans="1:13" ht="21" customHeight="1">
      <c r="A1" s="158"/>
      <c r="B1" s="242"/>
      <c r="C1" s="17"/>
      <c r="D1" s="16"/>
      <c r="E1" s="544" t="str">
        <f>Product!G1</f>
        <v>COMMISSION DECISION</v>
      </c>
      <c r="F1" s="545"/>
      <c r="G1" s="557">
        <f>Product!I1</f>
        <v>0</v>
      </c>
      <c r="H1" s="558"/>
      <c r="I1" s="18"/>
      <c r="J1" s="18"/>
      <c r="K1" s="18"/>
      <c r="L1" s="18"/>
      <c r="M1" s="18"/>
    </row>
    <row r="2" spans="1:13" ht="15.75">
      <c r="A2" s="158"/>
      <c r="B2" s="242"/>
      <c r="C2" s="327"/>
      <c r="D2" s="16"/>
      <c r="E2" s="20"/>
      <c r="F2" s="108"/>
      <c r="G2" s="18"/>
      <c r="H2" s="304" t="str">
        <f>Product!I2</f>
        <v>Template Nov 2017</v>
      </c>
      <c r="I2" s="18"/>
      <c r="J2" s="18"/>
      <c r="K2" s="18"/>
      <c r="L2" s="18"/>
      <c r="M2" s="18"/>
    </row>
    <row r="3" spans="1:13" ht="15.75">
      <c r="A3" s="158"/>
      <c r="B3" s="242"/>
      <c r="C3" s="242"/>
      <c r="D3" s="242"/>
      <c r="E3" s="242"/>
      <c r="F3" s="20"/>
      <c r="G3" s="240" t="str">
        <f>Product!H4</f>
        <v>Date:</v>
      </c>
      <c r="H3" s="328">
        <f>Product!I4</f>
        <v>0</v>
      </c>
      <c r="I3" s="18"/>
      <c r="J3" s="18"/>
      <c r="K3" s="18"/>
      <c r="L3" s="18"/>
      <c r="M3" s="18"/>
    </row>
    <row r="4" spans="1:13" ht="15.75">
      <c r="A4" s="529" t="str">
        <f>Product!A4</f>
        <v>Contract number:</v>
      </c>
      <c r="B4" s="530"/>
      <c r="C4" s="552">
        <f>Product!C4</f>
        <v>0</v>
      </c>
      <c r="D4" s="553"/>
      <c r="E4" s="554"/>
      <c r="F4" s="20"/>
      <c r="G4" s="240" t="str">
        <f>Product!H5</f>
        <v>Version:</v>
      </c>
      <c r="H4" s="329">
        <f>Product!I5</f>
        <v>0</v>
      </c>
      <c r="I4" s="18"/>
      <c r="J4" s="18"/>
      <c r="K4" s="18"/>
      <c r="L4" s="18"/>
      <c r="M4" s="18"/>
    </row>
    <row r="5" spans="1:13" ht="15.75">
      <c r="A5" s="529" t="str">
        <f>Product!A5</f>
        <v>Licence Holder:</v>
      </c>
      <c r="B5" s="530"/>
      <c r="C5" s="552">
        <f>Product!C5</f>
        <v>0</v>
      </c>
      <c r="D5" s="553"/>
      <c r="E5" s="554"/>
      <c r="F5" s="21"/>
      <c r="G5" s="21"/>
      <c r="H5" s="18"/>
      <c r="I5" s="18"/>
      <c r="J5" s="18"/>
      <c r="K5" s="18"/>
      <c r="L5" s="18"/>
      <c r="M5" s="18"/>
    </row>
    <row r="6" spans="1:13" ht="15.75">
      <c r="A6" s="529" t="str">
        <f>Product!A6</f>
        <v>Distributor / Product name (Country):</v>
      </c>
      <c r="B6" s="530"/>
      <c r="C6" s="552">
        <f>Product!C6</f>
        <v>0</v>
      </c>
      <c r="D6" s="553"/>
      <c r="E6" s="554"/>
      <c r="F6" s="555"/>
      <c r="G6" s="556"/>
      <c r="H6" s="556"/>
      <c r="I6" s="18"/>
      <c r="J6" s="18"/>
      <c r="K6" s="18"/>
      <c r="L6" s="18"/>
      <c r="M6" s="18"/>
    </row>
    <row r="7" spans="1:13" ht="15.75">
      <c r="A7" s="529" t="str">
        <f>Product!A22</f>
        <v>Type of product:</v>
      </c>
      <c r="B7" s="530"/>
      <c r="C7" s="552">
        <f>Product!C22</f>
        <v>0</v>
      </c>
      <c r="D7" s="553"/>
      <c r="E7" s="554"/>
      <c r="F7" s="19"/>
      <c r="G7" s="19"/>
      <c r="H7" s="19"/>
      <c r="I7" s="18"/>
      <c r="J7" s="18"/>
      <c r="K7" s="18"/>
      <c r="L7" s="18"/>
      <c r="M7" s="18"/>
    </row>
    <row r="8" spans="1:13" ht="15.75">
      <c r="A8" s="529" t="str">
        <f>Product!A24</f>
        <v>Form of product:</v>
      </c>
      <c r="B8" s="530"/>
      <c r="C8" s="552">
        <f>Product!C24</f>
        <v>0</v>
      </c>
      <c r="D8" s="553"/>
      <c r="E8" s="554"/>
      <c r="F8" s="19"/>
      <c r="G8" s="9"/>
      <c r="H8" s="18"/>
      <c r="I8" s="18"/>
      <c r="J8" s="18"/>
      <c r="K8" s="18"/>
      <c r="L8" s="18"/>
      <c r="M8" s="18"/>
    </row>
    <row r="9" spans="1:13" ht="15.75">
      <c r="A9" s="16"/>
      <c r="B9" s="24"/>
      <c r="C9" s="16"/>
      <c r="D9" s="22"/>
      <c r="E9" s="16"/>
      <c r="F9" s="18"/>
      <c r="G9" s="18"/>
      <c r="H9" s="23"/>
      <c r="I9" s="18"/>
      <c r="J9" s="18"/>
      <c r="K9" s="18"/>
      <c r="L9" s="18"/>
      <c r="M9" s="18"/>
    </row>
    <row r="10" spans="1:13" ht="25.5" customHeight="1">
      <c r="A10" s="25" t="str">
        <f>IF(Product!$C$2=Languages!A3,Languages!A10,Languages!B10)</f>
        <v>cons.</v>
      </c>
      <c r="B10" s="66" t="str">
        <f>IF(Product!$C$2=Languages!A3,Languages!A12,Languages!B12)</f>
        <v>Trade name</v>
      </c>
      <c r="C10" s="25" t="str">
        <f>IF(Product!$C$2=Languages!A3,Languages!A13,Languages!B13)</f>
        <v>Manufacturer/retailer</v>
      </c>
      <c r="D10" s="220" t="str">
        <f>IF(Product!$C$2=Languages!A3,Languages!A14,Languages!B14)</f>
        <v>Function</v>
      </c>
      <c r="E10" s="26" t="str">
        <f>IF(Product!$C$2=Languages!A3,Languages!A16,Languages!B16)</f>
        <v>weight in the formulation in</v>
      </c>
      <c r="F10" s="69" t="str">
        <f>IF(Product!$C$2=Languages!A3,Languages!A18,Languages!B18)</f>
        <v>Supplier declaration</v>
      </c>
      <c r="G10" s="25" t="str">
        <f>IF(Product!$C$2=Languages!A3,Languages!A20,Languages!B20)</f>
        <v>SDS</v>
      </c>
      <c r="H10" s="72" t="str">
        <f>IF(Product!$C$2=Languages!A3,Languages!A21,Languages!B21)</f>
        <v>Hazard Statement (1)</v>
      </c>
      <c r="I10" s="18"/>
      <c r="J10" s="18"/>
      <c r="K10" s="18"/>
      <c r="L10" s="18"/>
      <c r="M10" s="18"/>
    </row>
    <row r="11" spans="1:13" ht="29.25" customHeight="1">
      <c r="A11" s="27" t="str">
        <f>IF(Product!$C$2=Languages!A3,Languages!A11,Languages!B11)</f>
        <v>no:</v>
      </c>
      <c r="B11" s="67"/>
      <c r="C11" s="27"/>
      <c r="D11" s="261" t="str">
        <f>IF(Product!$C$2=Languages!A3,Languages!A15,Languages!B15)</f>
        <v>(please select or fill-in)</v>
      </c>
      <c r="E11" s="28" t="str">
        <f>IF(Product!$C$2=Languages!A3,Languages!A17,Languages!B17)</f>
        <v>mass-% (=g/100g product)</v>
      </c>
      <c r="F11" s="70" t="str">
        <f>IF(Product!$C$2=Languages!A3,Languages!A19,Languages!B19)</f>
        <v>added?</v>
      </c>
      <c r="G11" s="70" t="str">
        <f>IF(Product!$C$2=Languages!A3,Languages!A19,Languages!B19)</f>
        <v>added?</v>
      </c>
      <c r="H11" s="27"/>
      <c r="I11" s="18"/>
      <c r="J11" s="18"/>
      <c r="K11" s="18"/>
      <c r="L11" s="18"/>
      <c r="M11" s="18"/>
    </row>
    <row r="12" spans="1:13" ht="15.75">
      <c r="A12" s="68">
        <v>1</v>
      </c>
      <c r="B12" s="30" t="str">
        <f>IF(Product!$C$2=Languages!A3,Languages!A23,Languages!B23)</f>
        <v>water</v>
      </c>
      <c r="C12" s="31"/>
      <c r="D12" s="30"/>
      <c r="E12" s="102"/>
      <c r="F12" s="31" t="s">
        <v>7</v>
      </c>
      <c r="G12" s="159" t="s">
        <v>7</v>
      </c>
      <c r="H12" s="31" t="s">
        <v>7</v>
      </c>
      <c r="I12" s="18"/>
      <c r="J12" s="18"/>
      <c r="K12" s="18"/>
      <c r="L12" s="18"/>
      <c r="M12" s="18"/>
    </row>
    <row r="13" spans="1:13" ht="15.75">
      <c r="A13" s="29">
        <v>2</v>
      </c>
      <c r="B13" s="90"/>
      <c r="C13" s="82"/>
      <c r="D13" s="90"/>
      <c r="E13" s="102"/>
      <c r="F13" s="81"/>
      <c r="G13" s="81"/>
      <c r="H13" s="90"/>
      <c r="I13" s="18"/>
      <c r="J13" s="18"/>
      <c r="K13" s="18"/>
      <c r="L13" s="18"/>
      <c r="M13" s="18"/>
    </row>
    <row r="14" spans="1:13" ht="15.75">
      <c r="A14" s="29">
        <v>3</v>
      </c>
      <c r="B14" s="90"/>
      <c r="C14" s="82"/>
      <c r="D14" s="90"/>
      <c r="E14" s="102"/>
      <c r="F14" s="81"/>
      <c r="G14" s="81"/>
      <c r="H14" s="90"/>
      <c r="I14" s="18"/>
      <c r="J14" s="18"/>
      <c r="K14" s="18"/>
      <c r="L14" s="18"/>
      <c r="M14" s="18"/>
    </row>
    <row r="15" spans="1:13" ht="15.75">
      <c r="A15" s="29">
        <v>4</v>
      </c>
      <c r="B15" s="90"/>
      <c r="C15" s="82"/>
      <c r="D15" s="90"/>
      <c r="E15" s="102"/>
      <c r="F15" s="81"/>
      <c r="G15" s="81"/>
      <c r="H15" s="90"/>
      <c r="I15" s="18"/>
      <c r="J15" s="18"/>
      <c r="K15" s="18"/>
      <c r="L15" s="18"/>
      <c r="M15" s="18"/>
    </row>
    <row r="16" spans="1:13" ht="15.75">
      <c r="A16" s="29">
        <v>5</v>
      </c>
      <c r="B16" s="90"/>
      <c r="C16" s="82"/>
      <c r="D16" s="90"/>
      <c r="E16" s="102"/>
      <c r="F16" s="81"/>
      <c r="G16" s="81"/>
      <c r="H16" s="90"/>
      <c r="I16" s="18"/>
      <c r="J16" s="18"/>
      <c r="K16" s="18"/>
      <c r="L16" s="18"/>
      <c r="M16" s="18"/>
    </row>
    <row r="17" spans="1:13" ht="15.75">
      <c r="A17" s="29">
        <v>6</v>
      </c>
      <c r="B17" s="90"/>
      <c r="C17" s="82"/>
      <c r="D17" s="90"/>
      <c r="E17" s="102"/>
      <c r="F17" s="81"/>
      <c r="G17" s="81"/>
      <c r="H17" s="90"/>
      <c r="I17" s="18"/>
      <c r="J17" s="18"/>
      <c r="K17" s="18"/>
      <c r="L17" s="18"/>
      <c r="M17" s="18"/>
    </row>
    <row r="18" spans="1:13" ht="15.75">
      <c r="A18" s="29">
        <v>7</v>
      </c>
      <c r="B18" s="90"/>
      <c r="C18" s="82"/>
      <c r="D18" s="90"/>
      <c r="E18" s="102"/>
      <c r="F18" s="81"/>
      <c r="G18" s="81"/>
      <c r="H18" s="90"/>
      <c r="I18" s="18"/>
      <c r="J18" s="18"/>
      <c r="K18" s="18"/>
      <c r="L18" s="18"/>
      <c r="M18" s="18"/>
    </row>
    <row r="19" spans="1:13" ht="15.75">
      <c r="A19" s="29">
        <v>8</v>
      </c>
      <c r="B19" s="90"/>
      <c r="C19" s="82"/>
      <c r="D19" s="90"/>
      <c r="E19" s="102"/>
      <c r="F19" s="81"/>
      <c r="G19" s="81"/>
      <c r="H19" s="90"/>
      <c r="I19" s="18"/>
      <c r="J19" s="18"/>
      <c r="K19" s="18"/>
      <c r="L19" s="18"/>
      <c r="M19" s="18"/>
    </row>
    <row r="20" spans="1:13" ht="15.75">
      <c r="A20" s="29">
        <v>9</v>
      </c>
      <c r="B20" s="90"/>
      <c r="C20" s="82"/>
      <c r="D20" s="90"/>
      <c r="E20" s="102"/>
      <c r="F20" s="81"/>
      <c r="G20" s="81"/>
      <c r="H20" s="90"/>
      <c r="I20" s="18"/>
      <c r="J20" s="18"/>
      <c r="K20" s="18"/>
      <c r="L20" s="18"/>
      <c r="M20" s="18"/>
    </row>
    <row r="21" spans="1:13" ht="15.75">
      <c r="A21" s="29">
        <v>10</v>
      </c>
      <c r="B21" s="82"/>
      <c r="C21" s="82"/>
      <c r="D21" s="90"/>
      <c r="E21" s="102"/>
      <c r="F21" s="81"/>
      <c r="G21" s="81"/>
      <c r="H21" s="90"/>
      <c r="I21" s="18"/>
      <c r="J21" s="18"/>
      <c r="K21" s="18"/>
      <c r="L21" s="18"/>
      <c r="M21" s="18"/>
    </row>
    <row r="22" spans="1:13" ht="15.75">
      <c r="A22" s="29">
        <v>11</v>
      </c>
      <c r="B22" s="82"/>
      <c r="C22" s="82"/>
      <c r="D22" s="90"/>
      <c r="E22" s="102"/>
      <c r="F22" s="81"/>
      <c r="G22" s="81"/>
      <c r="H22" s="90"/>
      <c r="I22" s="18"/>
      <c r="J22" s="18"/>
      <c r="K22" s="18"/>
      <c r="L22" s="18"/>
      <c r="M22" s="18"/>
    </row>
    <row r="23" spans="1:13" ht="15.75">
      <c r="A23" s="29">
        <v>12</v>
      </c>
      <c r="B23" s="82"/>
      <c r="C23" s="82"/>
      <c r="D23" s="90"/>
      <c r="E23" s="102"/>
      <c r="F23" s="81"/>
      <c r="G23" s="81"/>
      <c r="H23" s="90"/>
      <c r="I23" s="18"/>
      <c r="J23" s="18"/>
      <c r="K23" s="18"/>
      <c r="L23" s="18"/>
      <c r="M23" s="18"/>
    </row>
    <row r="24" spans="1:13" ht="15.75">
      <c r="A24" s="29">
        <v>13</v>
      </c>
      <c r="B24" s="82"/>
      <c r="C24" s="82"/>
      <c r="D24" s="90"/>
      <c r="E24" s="102"/>
      <c r="F24" s="81"/>
      <c r="G24" s="81"/>
      <c r="H24" s="90"/>
      <c r="I24" s="18"/>
      <c r="J24" s="18"/>
      <c r="K24" s="18"/>
      <c r="L24" s="18"/>
      <c r="M24" s="18"/>
    </row>
    <row r="25" spans="1:13" ht="15.75">
      <c r="A25" s="29">
        <v>14</v>
      </c>
      <c r="B25" s="82"/>
      <c r="C25" s="82"/>
      <c r="D25" s="90"/>
      <c r="E25" s="102"/>
      <c r="F25" s="81"/>
      <c r="G25" s="81"/>
      <c r="H25" s="90"/>
      <c r="I25" s="18"/>
      <c r="J25" s="18"/>
      <c r="K25" s="18"/>
      <c r="L25" s="18"/>
      <c r="M25" s="18"/>
    </row>
    <row r="26" spans="1:13" ht="15.75">
      <c r="A26" s="29">
        <v>15</v>
      </c>
      <c r="B26" s="82"/>
      <c r="C26" s="82"/>
      <c r="D26" s="90"/>
      <c r="E26" s="102"/>
      <c r="F26" s="81"/>
      <c r="G26" s="81"/>
      <c r="H26" s="90"/>
      <c r="I26" s="18"/>
      <c r="J26" s="18"/>
      <c r="K26" s="18"/>
      <c r="L26" s="18"/>
      <c r="M26" s="18"/>
    </row>
    <row r="27" spans="1:13" ht="15.75">
      <c r="A27" s="29">
        <v>16</v>
      </c>
      <c r="B27" s="82"/>
      <c r="C27" s="82"/>
      <c r="D27" s="90"/>
      <c r="E27" s="102"/>
      <c r="F27" s="81"/>
      <c r="G27" s="81"/>
      <c r="H27" s="90"/>
      <c r="I27" s="18"/>
      <c r="J27" s="18"/>
      <c r="K27" s="18"/>
      <c r="L27" s="18"/>
      <c r="M27" s="18"/>
    </row>
    <row r="28" spans="1:13" ht="15.75">
      <c r="A28" s="29">
        <v>17</v>
      </c>
      <c r="B28" s="82"/>
      <c r="C28" s="82"/>
      <c r="D28" s="90"/>
      <c r="E28" s="102"/>
      <c r="F28" s="81"/>
      <c r="G28" s="81"/>
      <c r="H28" s="90"/>
      <c r="I28" s="18"/>
      <c r="J28" s="18"/>
      <c r="K28" s="18"/>
      <c r="L28" s="18"/>
      <c r="M28" s="18"/>
    </row>
    <row r="29" spans="1:13" ht="15.75">
      <c r="A29" s="29">
        <v>18</v>
      </c>
      <c r="B29" s="82"/>
      <c r="C29" s="82"/>
      <c r="D29" s="90"/>
      <c r="E29" s="102"/>
      <c r="F29" s="81"/>
      <c r="G29" s="81"/>
      <c r="H29" s="90"/>
      <c r="I29" s="18"/>
      <c r="J29" s="18"/>
      <c r="K29" s="18"/>
      <c r="L29" s="18"/>
      <c r="M29" s="18"/>
    </row>
    <row r="30" spans="1:13" ht="15.75">
      <c r="A30" s="29">
        <v>19</v>
      </c>
      <c r="B30" s="82"/>
      <c r="C30" s="82"/>
      <c r="D30" s="90"/>
      <c r="E30" s="102"/>
      <c r="F30" s="81"/>
      <c r="G30" s="81"/>
      <c r="H30" s="90"/>
      <c r="I30" s="18"/>
      <c r="J30" s="18"/>
      <c r="K30" s="18"/>
      <c r="L30" s="18"/>
      <c r="M30" s="18"/>
    </row>
    <row r="31" spans="1:13" ht="15.75">
      <c r="A31" s="29">
        <v>20</v>
      </c>
      <c r="B31" s="82"/>
      <c r="C31" s="82"/>
      <c r="D31" s="90"/>
      <c r="E31" s="102"/>
      <c r="F31" s="81"/>
      <c r="G31" s="81"/>
      <c r="H31" s="90"/>
      <c r="I31" s="18"/>
      <c r="J31" s="18"/>
      <c r="K31" s="18"/>
      <c r="L31" s="18"/>
      <c r="M31" s="18"/>
    </row>
    <row r="32" spans="1:13" ht="15.75">
      <c r="A32" s="29">
        <v>21</v>
      </c>
      <c r="B32" s="82"/>
      <c r="C32" s="82"/>
      <c r="D32" s="90"/>
      <c r="E32" s="102"/>
      <c r="F32" s="81"/>
      <c r="G32" s="81"/>
      <c r="H32" s="90"/>
      <c r="I32" s="18"/>
      <c r="J32" s="18"/>
      <c r="K32" s="18"/>
      <c r="L32" s="18"/>
      <c r="M32" s="18"/>
    </row>
    <row r="33" spans="1:13" ht="15.75">
      <c r="A33" s="29">
        <v>22</v>
      </c>
      <c r="B33" s="82"/>
      <c r="C33" s="82"/>
      <c r="D33" s="90"/>
      <c r="E33" s="102"/>
      <c r="F33" s="81"/>
      <c r="G33" s="81"/>
      <c r="H33" s="90"/>
      <c r="I33" s="18"/>
      <c r="J33" s="18"/>
      <c r="K33" s="18"/>
      <c r="L33" s="18"/>
      <c r="M33" s="18"/>
    </row>
    <row r="34" spans="1:13" ht="15.75">
      <c r="A34" s="29">
        <v>23</v>
      </c>
      <c r="B34" s="82"/>
      <c r="C34" s="82"/>
      <c r="D34" s="90"/>
      <c r="E34" s="102"/>
      <c r="F34" s="81"/>
      <c r="G34" s="81"/>
      <c r="H34" s="90"/>
      <c r="I34" s="18"/>
      <c r="J34" s="18"/>
      <c r="K34" s="18"/>
      <c r="L34" s="18"/>
      <c r="M34" s="18"/>
    </row>
    <row r="35" spans="1:13" ht="15.75">
      <c r="A35" s="29">
        <v>24</v>
      </c>
      <c r="B35" s="82"/>
      <c r="C35" s="82"/>
      <c r="D35" s="90"/>
      <c r="E35" s="102"/>
      <c r="F35" s="81"/>
      <c r="G35" s="81"/>
      <c r="H35" s="90"/>
      <c r="I35" s="18"/>
      <c r="J35" s="18"/>
      <c r="K35" s="18"/>
      <c r="L35" s="18"/>
      <c r="M35" s="18"/>
    </row>
    <row r="36" spans="1:13" ht="15.75">
      <c r="A36" s="29">
        <v>25</v>
      </c>
      <c r="B36" s="82"/>
      <c r="C36" s="82"/>
      <c r="D36" s="90"/>
      <c r="E36" s="102"/>
      <c r="F36" s="81"/>
      <c r="G36" s="81"/>
      <c r="H36" s="90"/>
      <c r="I36" s="18"/>
      <c r="J36" s="18"/>
      <c r="K36" s="18"/>
      <c r="L36" s="18"/>
      <c r="M36" s="18"/>
    </row>
    <row r="37" spans="1:13" ht="15.75">
      <c r="A37" s="29">
        <v>26</v>
      </c>
      <c r="B37" s="82"/>
      <c r="C37" s="82"/>
      <c r="D37" s="90"/>
      <c r="E37" s="102"/>
      <c r="F37" s="81"/>
      <c r="G37" s="81"/>
      <c r="H37" s="90"/>
      <c r="I37" s="18"/>
      <c r="J37" s="18"/>
      <c r="K37" s="18"/>
      <c r="L37" s="18"/>
      <c r="M37" s="18"/>
    </row>
    <row r="38" spans="1:13" ht="15.75">
      <c r="A38" s="29">
        <v>27</v>
      </c>
      <c r="B38" s="82"/>
      <c r="C38" s="82"/>
      <c r="D38" s="90"/>
      <c r="E38" s="102"/>
      <c r="F38" s="81"/>
      <c r="G38" s="81"/>
      <c r="H38" s="90"/>
      <c r="I38" s="18"/>
      <c r="J38" s="18"/>
      <c r="K38" s="18"/>
      <c r="L38" s="18"/>
      <c r="M38" s="18"/>
    </row>
    <row r="39" spans="1:13" ht="15.75">
      <c r="A39" s="29">
        <v>28</v>
      </c>
      <c r="B39" s="82"/>
      <c r="C39" s="82"/>
      <c r="D39" s="90"/>
      <c r="E39" s="102"/>
      <c r="F39" s="81"/>
      <c r="G39" s="81"/>
      <c r="H39" s="90"/>
      <c r="I39" s="18"/>
      <c r="J39" s="18"/>
      <c r="K39" s="18"/>
      <c r="L39" s="18"/>
      <c r="M39" s="18"/>
    </row>
    <row r="40" spans="1:13" ht="15.75">
      <c r="A40" s="29">
        <v>29</v>
      </c>
      <c r="B40" s="82"/>
      <c r="C40" s="82"/>
      <c r="D40" s="90"/>
      <c r="E40" s="102"/>
      <c r="F40" s="81"/>
      <c r="G40" s="81"/>
      <c r="H40" s="90"/>
      <c r="I40" s="18"/>
      <c r="J40" s="18"/>
      <c r="K40" s="18"/>
      <c r="L40" s="18"/>
      <c r="M40" s="18"/>
    </row>
    <row r="41" spans="1:13" ht="15.75">
      <c r="A41" s="29">
        <v>30</v>
      </c>
      <c r="B41" s="82"/>
      <c r="C41" s="82"/>
      <c r="D41" s="90"/>
      <c r="E41" s="102"/>
      <c r="F41" s="81"/>
      <c r="G41" s="81"/>
      <c r="H41" s="90"/>
      <c r="I41" s="18"/>
      <c r="J41" s="18"/>
      <c r="K41" s="18"/>
      <c r="L41" s="18"/>
      <c r="M41" s="18"/>
    </row>
    <row r="42" spans="1:13" ht="15.75">
      <c r="A42" s="29">
        <v>31</v>
      </c>
      <c r="B42" s="82"/>
      <c r="C42" s="82"/>
      <c r="D42" s="90"/>
      <c r="E42" s="102"/>
      <c r="F42" s="81"/>
      <c r="G42" s="81"/>
      <c r="H42" s="90"/>
      <c r="I42" s="18"/>
      <c r="J42" s="18"/>
      <c r="K42" s="18"/>
      <c r="L42" s="18"/>
      <c r="M42" s="18"/>
    </row>
    <row r="43" spans="1:13" ht="15.75">
      <c r="A43" s="29">
        <v>32</v>
      </c>
      <c r="B43" s="82"/>
      <c r="C43" s="82"/>
      <c r="D43" s="90"/>
      <c r="E43" s="102"/>
      <c r="F43" s="81"/>
      <c r="G43" s="81"/>
      <c r="H43" s="90"/>
      <c r="I43" s="18"/>
      <c r="J43" s="18"/>
      <c r="K43" s="18"/>
      <c r="L43" s="18"/>
      <c r="M43" s="18"/>
    </row>
    <row r="44" spans="1:13" ht="15.75">
      <c r="A44" s="29">
        <v>33</v>
      </c>
      <c r="B44" s="82"/>
      <c r="C44" s="82"/>
      <c r="D44" s="90"/>
      <c r="E44" s="102"/>
      <c r="F44" s="81"/>
      <c r="G44" s="81"/>
      <c r="H44" s="90"/>
      <c r="I44" s="18"/>
      <c r="J44" s="18"/>
      <c r="K44" s="18"/>
      <c r="L44" s="18"/>
      <c r="M44" s="18"/>
    </row>
    <row r="45" spans="1:13" ht="15.75">
      <c r="A45" s="29">
        <v>34</v>
      </c>
      <c r="B45" s="82"/>
      <c r="C45" s="82"/>
      <c r="D45" s="90"/>
      <c r="E45" s="102"/>
      <c r="F45" s="81"/>
      <c r="G45" s="81"/>
      <c r="H45" s="90"/>
      <c r="I45" s="18"/>
      <c r="J45" s="18"/>
      <c r="K45" s="18"/>
      <c r="L45" s="18"/>
      <c r="M45" s="18"/>
    </row>
    <row r="46" spans="1:13" ht="15.75">
      <c r="A46" s="29">
        <v>35</v>
      </c>
      <c r="B46" s="82"/>
      <c r="C46" s="82"/>
      <c r="D46" s="90"/>
      <c r="E46" s="102"/>
      <c r="F46" s="81"/>
      <c r="G46" s="81"/>
      <c r="H46" s="90"/>
      <c r="I46" s="18"/>
      <c r="J46" s="18"/>
      <c r="K46" s="18"/>
      <c r="L46" s="18"/>
      <c r="M46" s="18"/>
    </row>
    <row r="47" spans="1:13" ht="15.75">
      <c r="A47" s="29">
        <v>36</v>
      </c>
      <c r="B47" s="82"/>
      <c r="C47" s="82"/>
      <c r="D47" s="90"/>
      <c r="E47" s="102"/>
      <c r="F47" s="81"/>
      <c r="G47" s="81"/>
      <c r="H47" s="90"/>
      <c r="I47" s="18"/>
      <c r="J47" s="18"/>
      <c r="K47" s="18"/>
      <c r="L47" s="18"/>
      <c r="M47" s="18"/>
    </row>
    <row r="48" spans="1:13" ht="15.75">
      <c r="A48" s="29">
        <v>37</v>
      </c>
      <c r="B48" s="82"/>
      <c r="C48" s="82"/>
      <c r="D48" s="90"/>
      <c r="E48" s="102"/>
      <c r="F48" s="81"/>
      <c r="G48" s="81"/>
      <c r="H48" s="90"/>
      <c r="I48" s="18"/>
      <c r="J48" s="18"/>
      <c r="K48" s="18"/>
      <c r="L48" s="18"/>
      <c r="M48" s="18"/>
    </row>
    <row r="49" spans="1:13" ht="15.75">
      <c r="A49" s="29">
        <v>38</v>
      </c>
      <c r="B49" s="82"/>
      <c r="C49" s="82"/>
      <c r="D49" s="90"/>
      <c r="E49" s="102"/>
      <c r="F49" s="81"/>
      <c r="G49" s="81"/>
      <c r="H49" s="90"/>
      <c r="I49" s="18"/>
      <c r="J49" s="18"/>
      <c r="K49" s="18"/>
      <c r="L49" s="18"/>
      <c r="M49" s="18"/>
    </row>
    <row r="50" spans="1:13" ht="15.75">
      <c r="A50" s="29">
        <v>39</v>
      </c>
      <c r="B50" s="82"/>
      <c r="C50" s="82"/>
      <c r="D50" s="90"/>
      <c r="E50" s="102"/>
      <c r="F50" s="81"/>
      <c r="G50" s="81"/>
      <c r="H50" s="90"/>
      <c r="I50" s="18"/>
      <c r="J50" s="18"/>
      <c r="K50" s="18"/>
      <c r="L50" s="18"/>
      <c r="M50" s="18"/>
    </row>
    <row r="51" spans="1:13" ht="15.75">
      <c r="A51" s="29">
        <v>40</v>
      </c>
      <c r="B51" s="82"/>
      <c r="C51" s="82"/>
      <c r="D51" s="90"/>
      <c r="E51" s="102"/>
      <c r="F51" s="81"/>
      <c r="G51" s="81"/>
      <c r="H51" s="90"/>
      <c r="I51" s="18"/>
      <c r="J51" s="18"/>
      <c r="K51" s="18"/>
      <c r="L51" s="18"/>
      <c r="M51" s="18"/>
    </row>
    <row r="52" spans="1:13" ht="15.75">
      <c r="A52" s="29">
        <v>41</v>
      </c>
      <c r="B52" s="82"/>
      <c r="C52" s="82"/>
      <c r="D52" s="90"/>
      <c r="E52" s="102"/>
      <c r="F52" s="81"/>
      <c r="G52" s="81"/>
      <c r="H52" s="90"/>
      <c r="I52" s="18"/>
      <c r="J52" s="18"/>
      <c r="K52" s="18"/>
      <c r="L52" s="18"/>
      <c r="M52" s="18"/>
    </row>
    <row r="53" spans="1:13" ht="15.75">
      <c r="A53" s="29">
        <v>42</v>
      </c>
      <c r="B53" s="82"/>
      <c r="C53" s="82"/>
      <c r="D53" s="90"/>
      <c r="E53" s="102"/>
      <c r="F53" s="81"/>
      <c r="G53" s="81"/>
      <c r="H53" s="90"/>
      <c r="I53" s="18"/>
      <c r="J53" s="18"/>
      <c r="K53" s="18"/>
      <c r="L53" s="18"/>
      <c r="M53" s="18"/>
    </row>
    <row r="54" spans="1:13" ht="15.75">
      <c r="A54" s="29">
        <v>43</v>
      </c>
      <c r="B54" s="82"/>
      <c r="C54" s="82"/>
      <c r="D54" s="90"/>
      <c r="E54" s="102"/>
      <c r="F54" s="81"/>
      <c r="G54" s="81"/>
      <c r="H54" s="90"/>
      <c r="I54" s="18"/>
      <c r="J54" s="18"/>
      <c r="K54" s="18"/>
      <c r="L54" s="18"/>
      <c r="M54" s="18"/>
    </row>
    <row r="55" spans="1:13" ht="15.75">
      <c r="A55" s="29">
        <v>44</v>
      </c>
      <c r="B55" s="82"/>
      <c r="C55" s="82"/>
      <c r="D55" s="90"/>
      <c r="E55" s="102"/>
      <c r="F55" s="81"/>
      <c r="G55" s="81"/>
      <c r="H55" s="90"/>
      <c r="I55" s="18"/>
      <c r="J55" s="18"/>
      <c r="K55" s="18"/>
      <c r="L55" s="18"/>
      <c r="M55" s="18"/>
    </row>
    <row r="56" spans="1:13" ht="15.75">
      <c r="A56" s="29">
        <v>45</v>
      </c>
      <c r="B56" s="82"/>
      <c r="C56" s="82"/>
      <c r="D56" s="90"/>
      <c r="E56" s="102"/>
      <c r="F56" s="81"/>
      <c r="G56" s="81"/>
      <c r="H56" s="90"/>
      <c r="I56" s="18"/>
      <c r="J56" s="18"/>
      <c r="K56" s="18"/>
      <c r="L56" s="18"/>
      <c r="M56" s="18"/>
    </row>
    <row r="57" spans="1:13" ht="15.75">
      <c r="A57" s="29">
        <v>46</v>
      </c>
      <c r="B57" s="82"/>
      <c r="C57" s="82"/>
      <c r="D57" s="90"/>
      <c r="E57" s="102"/>
      <c r="F57" s="81"/>
      <c r="G57" s="81"/>
      <c r="H57" s="90"/>
      <c r="I57" s="18"/>
      <c r="J57" s="18"/>
      <c r="K57" s="18"/>
      <c r="L57" s="18"/>
      <c r="M57" s="18"/>
    </row>
    <row r="58" spans="1:13" ht="15.75">
      <c r="A58" s="29">
        <v>47</v>
      </c>
      <c r="B58" s="82"/>
      <c r="C58" s="82"/>
      <c r="D58" s="90"/>
      <c r="E58" s="102"/>
      <c r="F58" s="81"/>
      <c r="G58" s="81"/>
      <c r="H58" s="90"/>
      <c r="I58" s="18"/>
      <c r="J58" s="18"/>
      <c r="K58" s="18"/>
      <c r="L58" s="18"/>
      <c r="M58" s="18"/>
    </row>
    <row r="59" spans="1:13" ht="15.75">
      <c r="A59" s="29">
        <v>48</v>
      </c>
      <c r="B59" s="82"/>
      <c r="C59" s="82"/>
      <c r="D59" s="90"/>
      <c r="E59" s="102"/>
      <c r="F59" s="81"/>
      <c r="G59" s="81"/>
      <c r="H59" s="90"/>
      <c r="I59" s="18"/>
      <c r="J59" s="18"/>
      <c r="K59" s="18"/>
      <c r="L59" s="18"/>
      <c r="M59" s="18"/>
    </row>
    <row r="60" spans="1:13" ht="15.75">
      <c r="A60" s="29">
        <v>49</v>
      </c>
      <c r="B60" s="82"/>
      <c r="C60" s="82"/>
      <c r="D60" s="90"/>
      <c r="E60" s="102"/>
      <c r="F60" s="81"/>
      <c r="G60" s="81"/>
      <c r="H60" s="90"/>
      <c r="I60" s="18"/>
      <c r="J60" s="18"/>
      <c r="K60" s="18"/>
      <c r="L60" s="18"/>
      <c r="M60" s="18"/>
    </row>
    <row r="61" spans="1:13" ht="15.75">
      <c r="A61" s="29">
        <v>50</v>
      </c>
      <c r="B61" s="90"/>
      <c r="C61" s="82"/>
      <c r="D61" s="90"/>
      <c r="E61" s="102"/>
      <c r="F61" s="81"/>
      <c r="G61" s="81"/>
      <c r="H61" s="90"/>
      <c r="I61" s="18"/>
      <c r="J61" s="18"/>
      <c r="K61" s="18"/>
      <c r="L61" s="18"/>
      <c r="M61" s="18"/>
    </row>
    <row r="62" spans="1:13" ht="16.5" thickBot="1">
      <c r="A62" s="16"/>
      <c r="B62" s="32" t="str">
        <f>IF(Product!$C$2=Languages!A3,Languages!A24,Languages!B24)</f>
        <v>Sum:</v>
      </c>
      <c r="C62" s="16"/>
      <c r="D62" s="32"/>
      <c r="E62" s="33">
        <f>SUM(E12:E61)</f>
        <v>0</v>
      </c>
      <c r="F62" s="16"/>
      <c r="G62" s="16"/>
      <c r="H62" s="16"/>
      <c r="I62" s="18"/>
      <c r="J62" s="18"/>
      <c r="K62" s="18"/>
      <c r="L62" s="18"/>
      <c r="M62" s="18"/>
    </row>
    <row r="63" spans="1:13" ht="16.5" thickTop="1">
      <c r="A63" s="16"/>
      <c r="B63" s="16"/>
      <c r="C63" s="16"/>
      <c r="D63" s="32"/>
      <c r="E63" s="22" t="str">
        <f>IF(Product!$C$2=Languages!A3,Languages!A25,Languages!B25)</f>
        <v>(must be 100)</v>
      </c>
      <c r="F63" s="16"/>
      <c r="G63" s="16"/>
      <c r="H63" s="16"/>
      <c r="I63" s="18"/>
      <c r="J63" s="18"/>
      <c r="K63" s="18"/>
      <c r="L63" s="18"/>
      <c r="M63" s="18"/>
    </row>
    <row r="64" spans="1:13" ht="15.75">
      <c r="A64" s="16"/>
      <c r="B64" s="16"/>
      <c r="C64" s="16"/>
      <c r="D64" s="32"/>
      <c r="E64" s="22"/>
      <c r="F64" s="16"/>
      <c r="G64" s="16"/>
      <c r="H64" s="16"/>
      <c r="I64" s="18"/>
      <c r="J64" s="18"/>
      <c r="K64" s="18"/>
      <c r="L64" s="18"/>
      <c r="M64" s="18"/>
    </row>
    <row r="65" spans="1:13" ht="34.5" customHeight="1">
      <c r="A65" s="16"/>
      <c r="B65" s="528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65" s="548">
        <f>IF($C$2="Deutsch",Languages!B83,Languages!C83)</f>
        <v>0</v>
      </c>
      <c r="D65" s="548">
        <f>IF($C$2="Deutsch",Languages!C83,Languages!D83)</f>
        <v>0</v>
      </c>
      <c r="E65" s="548">
        <f>IF($C$2="Deutsch",Languages!D83,Languages!E83)</f>
        <v>0</v>
      </c>
      <c r="F65" s="548">
        <f>IF($C$2="Deutsch",Languages!E83,Languages!F83)</f>
        <v>0</v>
      </c>
      <c r="G65" s="548">
        <f>IF($C$2="Deutsch",Languages!F83,Languages!G83)</f>
        <v>0</v>
      </c>
      <c r="H65" s="548">
        <f>IF($C$2="Deutsch",Languages!G83,Languages!H83)</f>
        <v>0</v>
      </c>
      <c r="I65" s="18"/>
      <c r="J65" s="18"/>
      <c r="K65" s="18"/>
      <c r="L65" s="18"/>
      <c r="M65" s="18"/>
    </row>
    <row r="66" spans="1:13" ht="15.75">
      <c r="A66" s="16"/>
      <c r="B66" s="16"/>
      <c r="C66" s="16"/>
      <c r="D66" s="16"/>
      <c r="E66" s="16"/>
      <c r="F66" s="16"/>
      <c r="G66" s="16"/>
      <c r="H66" s="16"/>
      <c r="I66" s="18"/>
      <c r="J66" s="18"/>
      <c r="K66" s="18"/>
      <c r="L66" s="18"/>
      <c r="M66" s="18"/>
    </row>
    <row r="67" spans="1:13" ht="46.5" customHeight="1">
      <c r="A67" s="16"/>
      <c r="B67" s="549" t="str">
        <f>IF(Product!$C$2=Languages!A3,Languages!A26,Languages!B26)</f>
        <v>remarks of the applicant</v>
      </c>
      <c r="C67" s="550" t="e">
        <f>IF($C$2="Deutsch",Languages!#REF!,Languages!#REF!)</f>
        <v>#REF!</v>
      </c>
      <c r="D67" s="550" t="e">
        <f>IF($C$2="Deutsch",Languages!#REF!,Languages!#REF!)</f>
        <v>#REF!</v>
      </c>
      <c r="E67" s="550" t="e">
        <f>IF($C$2="Deutsch",Languages!#REF!,Languages!#REF!)</f>
        <v>#REF!</v>
      </c>
      <c r="F67" s="550" t="e">
        <f>IF($C$2="Deutsch",Languages!#REF!,Languages!#REF!)</f>
        <v>#REF!</v>
      </c>
      <c r="G67" s="550" t="e">
        <f>IF($C$2="Deutsch",Languages!#REF!,Languages!#REF!)</f>
        <v>#REF!</v>
      </c>
      <c r="H67" s="551" t="e">
        <f>IF($C$2="Deutsch",Languages!#REF!,Languages!#REF!)</f>
        <v>#REF!</v>
      </c>
      <c r="I67" s="18"/>
      <c r="J67" s="18"/>
      <c r="K67" s="18"/>
      <c r="L67" s="18"/>
      <c r="M67" s="18"/>
    </row>
    <row r="68" spans="1:13" ht="15.75">
      <c r="A68" s="16"/>
      <c r="B68" s="16"/>
      <c r="C68" s="16"/>
      <c r="D68" s="16"/>
      <c r="E68" s="16"/>
      <c r="F68" s="16"/>
      <c r="G68" s="16"/>
      <c r="H68" s="16"/>
      <c r="I68" s="18"/>
      <c r="J68" s="18"/>
      <c r="K68" s="18"/>
      <c r="L68" s="18"/>
      <c r="M68" s="18"/>
    </row>
    <row r="69" spans="1:13" ht="15.75">
      <c r="A69" s="16"/>
      <c r="B69" s="16"/>
      <c r="C69" s="16"/>
      <c r="D69" s="16"/>
      <c r="E69" s="16"/>
      <c r="F69" s="16"/>
      <c r="G69" s="16"/>
      <c r="H69" s="16"/>
      <c r="I69" s="18"/>
      <c r="J69" s="18"/>
      <c r="K69" s="18"/>
      <c r="L69" s="18"/>
      <c r="M69" s="18"/>
    </row>
    <row r="70" spans="1:13" ht="15.75">
      <c r="A70" s="16"/>
      <c r="B70" s="16"/>
      <c r="C70" s="16"/>
      <c r="D70" s="16"/>
      <c r="E70" s="16"/>
      <c r="F70" s="16"/>
      <c r="G70" s="16"/>
      <c r="H70" s="16"/>
      <c r="I70" s="16"/>
      <c r="J70" s="18"/>
      <c r="K70" s="18"/>
      <c r="L70" s="18"/>
      <c r="M70" s="18"/>
    </row>
    <row r="71" spans="1:13" ht="15.75">
      <c r="A71" s="16"/>
      <c r="B71" s="16"/>
      <c r="C71" s="16"/>
      <c r="D71" s="16"/>
      <c r="E71" s="16"/>
      <c r="F71" s="16"/>
      <c r="G71" s="16"/>
      <c r="H71" s="16"/>
      <c r="I71" s="16"/>
      <c r="J71" s="18"/>
      <c r="K71" s="18"/>
      <c r="L71" s="18"/>
      <c r="M71" s="18"/>
    </row>
    <row r="72" spans="1:13" ht="15.75">
      <c r="A72" s="16"/>
      <c r="B72" s="16"/>
      <c r="C72" s="16"/>
      <c r="D72" s="16"/>
      <c r="E72" s="16"/>
      <c r="F72" s="16"/>
      <c r="G72" s="16"/>
      <c r="H72" s="16"/>
      <c r="I72" s="16"/>
      <c r="J72" s="18"/>
      <c r="K72" s="18"/>
      <c r="L72" s="18"/>
      <c r="M72" s="18"/>
    </row>
    <row r="73" spans="1:13" ht="15.75">
      <c r="A73" s="16"/>
      <c r="B73" s="16"/>
      <c r="C73" s="16"/>
      <c r="D73" s="16"/>
      <c r="E73" s="16"/>
      <c r="F73" s="16"/>
      <c r="G73" s="16"/>
      <c r="H73" s="16"/>
      <c r="I73" s="16"/>
      <c r="J73" s="18"/>
      <c r="K73" s="18"/>
      <c r="L73" s="18"/>
      <c r="M73" s="18"/>
    </row>
    <row r="74" spans="1:13" ht="15.75">
      <c r="A74" s="16"/>
      <c r="B74" s="16"/>
      <c r="C74" s="16"/>
      <c r="D74" s="16"/>
      <c r="E74" s="16"/>
      <c r="F74" s="16"/>
      <c r="G74" s="16"/>
      <c r="H74" s="16"/>
      <c r="I74" s="16"/>
      <c r="J74" s="18"/>
      <c r="K74" s="18"/>
      <c r="L74" s="18"/>
      <c r="M74" s="18"/>
    </row>
    <row r="75" spans="1:13" ht="15.75">
      <c r="A75" s="16"/>
      <c r="B75" s="16"/>
      <c r="C75" s="16"/>
      <c r="D75" s="16"/>
      <c r="E75" s="16"/>
      <c r="F75" s="16"/>
      <c r="G75" s="16"/>
      <c r="H75" s="16"/>
      <c r="I75" s="16"/>
      <c r="J75" s="18"/>
      <c r="K75" s="18"/>
      <c r="L75" s="18"/>
      <c r="M75" s="18"/>
    </row>
    <row r="76" spans="1:13" ht="15.75">
      <c r="A76" s="16"/>
      <c r="B76" s="16"/>
      <c r="C76" s="16"/>
      <c r="D76" s="16"/>
      <c r="E76" s="16"/>
      <c r="F76" s="16"/>
      <c r="G76" s="16"/>
      <c r="H76" s="16"/>
      <c r="I76" s="16"/>
      <c r="J76" s="18"/>
      <c r="K76" s="18"/>
      <c r="L76" s="18"/>
      <c r="M76" s="18"/>
    </row>
    <row r="77" spans="1:13" ht="15.75">
      <c r="A77" s="16"/>
      <c r="B77" s="16"/>
      <c r="C77" s="16"/>
      <c r="D77" s="16"/>
      <c r="E77" s="16"/>
      <c r="F77" s="16"/>
      <c r="G77" s="16"/>
      <c r="H77" s="16"/>
      <c r="I77" s="16"/>
      <c r="J77" s="18"/>
      <c r="K77" s="18"/>
      <c r="L77" s="18"/>
      <c r="M77" s="18"/>
    </row>
    <row r="78" spans="1:13" ht="15.75">
      <c r="A78" s="16"/>
      <c r="B78" s="16"/>
      <c r="C78" s="16"/>
      <c r="D78" s="16"/>
      <c r="E78" s="16"/>
      <c r="F78" s="16"/>
      <c r="G78" s="16"/>
      <c r="H78" s="16"/>
      <c r="I78" s="16"/>
      <c r="J78" s="18"/>
      <c r="K78" s="18"/>
      <c r="L78" s="18"/>
      <c r="M78" s="18"/>
    </row>
    <row r="79" spans="1:13" ht="15.75">
      <c r="A79" s="16"/>
      <c r="B79" s="16"/>
      <c r="C79" s="16"/>
      <c r="D79" s="16"/>
      <c r="E79" s="16"/>
      <c r="F79" s="16"/>
      <c r="G79" s="16"/>
      <c r="H79" s="16"/>
      <c r="I79" s="16"/>
      <c r="J79" s="18"/>
      <c r="K79" s="18"/>
      <c r="L79" s="18"/>
      <c r="M79" s="18"/>
    </row>
    <row r="80" spans="1:13" ht="15.75">
      <c r="A80" s="16"/>
      <c r="B80" s="16"/>
      <c r="C80" s="16"/>
      <c r="D80" s="16"/>
      <c r="E80" s="16"/>
      <c r="F80" s="16"/>
      <c r="G80" s="16"/>
      <c r="H80" s="16"/>
      <c r="I80" s="16"/>
      <c r="J80" s="18"/>
      <c r="K80" s="18"/>
      <c r="L80" s="18"/>
      <c r="M80" s="18"/>
    </row>
    <row r="81" spans="1:13" ht="15.75">
      <c r="A81" s="16"/>
      <c r="B81" s="16"/>
      <c r="C81" s="16"/>
      <c r="D81" s="16"/>
      <c r="E81" s="16"/>
      <c r="F81" s="16"/>
      <c r="G81" s="16"/>
      <c r="H81" s="16"/>
      <c r="I81" s="16"/>
      <c r="J81" s="18"/>
      <c r="K81" s="18"/>
      <c r="L81" s="18"/>
      <c r="M81" s="18"/>
    </row>
    <row r="82" spans="1:13" ht="15.75">
      <c r="A82" s="16"/>
      <c r="B82" s="16"/>
      <c r="C82" s="16"/>
      <c r="D82" s="16"/>
      <c r="E82" s="16"/>
      <c r="F82" s="16"/>
      <c r="G82" s="16"/>
      <c r="H82" s="16"/>
      <c r="I82" s="16"/>
      <c r="J82" s="18"/>
      <c r="K82" s="18"/>
      <c r="L82" s="18"/>
      <c r="M82" s="18"/>
    </row>
    <row r="83" spans="1:13" ht="15.75">
      <c r="A83" s="16"/>
      <c r="B83" s="16"/>
      <c r="C83" s="16"/>
      <c r="D83" s="16"/>
      <c r="E83" s="16"/>
      <c r="F83" s="16"/>
      <c r="G83" s="16"/>
      <c r="H83" s="16"/>
      <c r="I83" s="16"/>
      <c r="J83" s="18"/>
      <c r="K83" s="18"/>
      <c r="L83" s="18"/>
      <c r="M83" s="18"/>
    </row>
    <row r="84" spans="1:13" ht="15.75">
      <c r="A84" s="16"/>
      <c r="B84" s="16"/>
      <c r="C84" s="16"/>
      <c r="D84" s="16"/>
      <c r="E84" s="16"/>
      <c r="F84" s="16"/>
      <c r="G84" s="16"/>
      <c r="H84" s="16"/>
      <c r="I84" s="16"/>
      <c r="J84" s="18"/>
      <c r="K84" s="18"/>
      <c r="L84" s="18"/>
      <c r="M84" s="18"/>
    </row>
    <row r="85" spans="1:13" ht="15.75">
      <c r="A85" s="16"/>
      <c r="B85" s="16"/>
      <c r="C85" s="16"/>
      <c r="D85" s="16"/>
      <c r="E85" s="16"/>
      <c r="F85" s="16"/>
      <c r="G85" s="16"/>
      <c r="H85" s="16"/>
      <c r="I85" s="16"/>
      <c r="J85" s="18"/>
      <c r="K85" s="18"/>
      <c r="L85" s="18"/>
      <c r="M85" s="18"/>
    </row>
    <row r="86" spans="1:13" ht="15.75">
      <c r="A86" s="16"/>
      <c r="B86" s="16"/>
      <c r="C86" s="16"/>
      <c r="D86" s="16"/>
      <c r="E86" s="16"/>
      <c r="F86" s="16"/>
      <c r="G86" s="16"/>
      <c r="H86" s="16"/>
      <c r="I86" s="16"/>
      <c r="J86" s="18"/>
      <c r="K86" s="18"/>
      <c r="L86" s="18"/>
      <c r="M86" s="18"/>
    </row>
    <row r="87" spans="1:13" ht="15.75">
      <c r="A87" s="16"/>
      <c r="B87" s="16"/>
      <c r="C87" s="16"/>
      <c r="D87" s="16"/>
      <c r="E87" s="16"/>
      <c r="F87" s="16"/>
      <c r="G87" s="16"/>
      <c r="H87" s="16"/>
      <c r="I87" s="16"/>
      <c r="J87" s="18"/>
      <c r="K87" s="18"/>
      <c r="L87" s="18"/>
      <c r="M87" s="18"/>
    </row>
    <row r="88" spans="1:13" ht="15.75">
      <c r="A88" s="16"/>
      <c r="B88" s="16"/>
      <c r="C88" s="16"/>
      <c r="D88" s="16"/>
      <c r="E88" s="16"/>
      <c r="F88" s="16"/>
      <c r="G88" s="16"/>
      <c r="H88" s="16"/>
      <c r="I88" s="16"/>
      <c r="J88" s="18"/>
      <c r="K88" s="18"/>
      <c r="L88" s="18"/>
      <c r="M88" s="18"/>
    </row>
    <row r="89" spans="1:13" ht="15.75">
      <c r="A89" s="16"/>
      <c r="B89" s="16"/>
      <c r="C89" s="16"/>
      <c r="D89" s="16"/>
      <c r="E89" s="16"/>
      <c r="F89" s="16"/>
      <c r="G89" s="16"/>
      <c r="H89" s="16"/>
      <c r="I89" s="16"/>
      <c r="J89" s="18"/>
      <c r="K89" s="18"/>
      <c r="L89" s="18"/>
      <c r="M89" s="18"/>
    </row>
    <row r="90" spans="1:13" ht="15.75">
      <c r="A90" s="16"/>
      <c r="B90" s="16"/>
      <c r="C90" s="16"/>
      <c r="D90" s="16"/>
      <c r="E90" s="16"/>
      <c r="F90" s="16"/>
      <c r="G90" s="16"/>
      <c r="H90" s="16"/>
      <c r="I90" s="16"/>
      <c r="J90" s="18"/>
      <c r="K90" s="18"/>
      <c r="L90" s="18"/>
      <c r="M90" s="18"/>
    </row>
    <row r="91" spans="1:13" ht="15.75">
      <c r="A91" s="16"/>
      <c r="B91" s="16"/>
      <c r="C91" s="16"/>
      <c r="D91" s="16"/>
      <c r="E91" s="16"/>
      <c r="F91" s="16"/>
      <c r="G91" s="16"/>
      <c r="H91" s="16"/>
      <c r="I91" s="16"/>
      <c r="J91" s="18"/>
      <c r="K91" s="18"/>
      <c r="L91" s="18"/>
      <c r="M91" s="18"/>
    </row>
    <row r="92" spans="1:13" ht="15.75">
      <c r="A92" s="16"/>
      <c r="B92" s="16"/>
      <c r="C92" s="16"/>
      <c r="D92" s="16"/>
      <c r="E92" s="16"/>
      <c r="F92" s="16"/>
      <c r="G92" s="16"/>
      <c r="H92" s="16"/>
      <c r="I92" s="16"/>
      <c r="J92" s="18"/>
      <c r="K92" s="18"/>
      <c r="L92" s="18"/>
      <c r="M92" s="18"/>
    </row>
    <row r="93" spans="1:13" ht="15.75">
      <c r="A93" s="16"/>
      <c r="B93" s="16"/>
      <c r="C93" s="16"/>
      <c r="D93" s="16"/>
      <c r="E93" s="16"/>
      <c r="F93" s="16"/>
      <c r="G93" s="16"/>
      <c r="H93" s="16"/>
      <c r="I93" s="16"/>
      <c r="J93" s="18"/>
      <c r="K93" s="18"/>
      <c r="L93" s="18"/>
      <c r="M93" s="18"/>
    </row>
    <row r="94" spans="1:13" ht="15.75">
      <c r="A94" s="16"/>
      <c r="B94" s="16"/>
      <c r="C94" s="16"/>
      <c r="D94" s="16"/>
      <c r="E94" s="16"/>
      <c r="F94" s="16"/>
      <c r="G94" s="16"/>
      <c r="H94" s="16"/>
      <c r="I94" s="16"/>
      <c r="J94" s="18"/>
      <c r="K94" s="18"/>
      <c r="L94" s="18"/>
      <c r="M94" s="18"/>
    </row>
    <row r="95" spans="1:13" ht="15.75">
      <c r="A95" s="16"/>
      <c r="B95" s="16"/>
      <c r="C95" s="16"/>
      <c r="D95" s="16"/>
      <c r="E95" s="16"/>
      <c r="F95" s="16"/>
      <c r="G95" s="16"/>
      <c r="H95" s="16"/>
      <c r="I95" s="16"/>
      <c r="J95" s="18"/>
      <c r="K95" s="18"/>
      <c r="L95" s="18"/>
      <c r="M95" s="18"/>
    </row>
    <row r="96" spans="1:13" ht="15.75">
      <c r="A96" s="16"/>
      <c r="B96" s="16"/>
      <c r="C96" s="16"/>
      <c r="D96" s="16"/>
      <c r="E96" s="16"/>
      <c r="F96" s="16"/>
      <c r="G96" s="16"/>
      <c r="H96" s="16"/>
      <c r="I96" s="16"/>
      <c r="J96" s="18"/>
      <c r="K96" s="18"/>
      <c r="L96" s="18"/>
      <c r="M96" s="18"/>
    </row>
    <row r="97" spans="1:13" ht="15.75">
      <c r="A97" s="16"/>
      <c r="B97" s="16"/>
      <c r="C97" s="16"/>
      <c r="D97" s="16"/>
      <c r="E97" s="16"/>
      <c r="F97" s="16"/>
      <c r="G97" s="16"/>
      <c r="H97" s="16"/>
      <c r="I97" s="16"/>
      <c r="J97" s="18"/>
      <c r="K97" s="18"/>
      <c r="L97" s="18"/>
      <c r="M97" s="18"/>
    </row>
    <row r="98" spans="1:13" ht="15.75">
      <c r="A98" s="16"/>
      <c r="B98" s="16"/>
      <c r="C98" s="16"/>
      <c r="D98" s="16"/>
      <c r="E98" s="16"/>
      <c r="F98" s="16"/>
      <c r="G98" s="16"/>
      <c r="H98" s="16"/>
      <c r="I98" s="16"/>
      <c r="J98" s="18"/>
      <c r="K98" s="18"/>
      <c r="L98" s="18"/>
      <c r="M98" s="18"/>
    </row>
    <row r="99" spans="1:13" ht="15.75">
      <c r="A99" s="16"/>
      <c r="B99" s="16"/>
      <c r="C99" s="16"/>
      <c r="D99" s="16"/>
      <c r="E99" s="16"/>
      <c r="F99" s="16"/>
      <c r="G99" s="16"/>
      <c r="H99" s="16"/>
      <c r="I99" s="16"/>
      <c r="J99" s="18"/>
      <c r="K99" s="18"/>
      <c r="L99" s="18"/>
      <c r="M99" s="18"/>
    </row>
    <row r="100" spans="1:13" ht="15.75">
      <c r="A100" s="16"/>
      <c r="B100" s="16"/>
      <c r="C100" s="16"/>
      <c r="D100" s="16"/>
      <c r="E100" s="16"/>
      <c r="F100" s="16"/>
      <c r="G100" s="16"/>
      <c r="H100" s="16"/>
      <c r="I100" s="16"/>
      <c r="J100" s="18"/>
      <c r="K100" s="18"/>
      <c r="L100" s="18"/>
      <c r="M100" s="18"/>
    </row>
    <row r="101" spans="1:13" ht="15.75">
      <c r="A101" s="16"/>
      <c r="B101" s="16"/>
      <c r="C101" s="16"/>
      <c r="D101" s="16"/>
      <c r="E101" s="16"/>
      <c r="F101" s="16"/>
      <c r="G101" s="16"/>
      <c r="H101" s="16"/>
      <c r="I101" s="16"/>
      <c r="J101" s="18"/>
      <c r="K101" s="18"/>
      <c r="L101" s="18"/>
      <c r="M101" s="18"/>
    </row>
    <row r="102" spans="1:13" ht="15.75">
      <c r="A102" s="9"/>
      <c r="B102" s="9"/>
      <c r="C102" s="9"/>
      <c r="D102" s="9"/>
      <c r="E102" s="9"/>
      <c r="F102" s="9"/>
      <c r="G102" s="9"/>
      <c r="H102" s="9"/>
      <c r="I102" s="18"/>
      <c r="J102" s="18"/>
      <c r="K102" s="18"/>
      <c r="L102" s="18"/>
      <c r="M102" s="18"/>
    </row>
    <row r="103" spans="1:13" ht="15.75">
      <c r="I103" s="18"/>
      <c r="J103" s="18"/>
      <c r="K103" s="18"/>
      <c r="L103" s="18"/>
      <c r="M103" s="18"/>
    </row>
    <row r="104" spans="1:13" ht="15.75">
      <c r="I104" s="18"/>
      <c r="J104" s="18"/>
      <c r="K104" s="18"/>
      <c r="L104" s="18"/>
      <c r="M104" s="18"/>
    </row>
    <row r="105" spans="1:13" ht="15.75">
      <c r="I105" s="18"/>
      <c r="J105" s="18"/>
      <c r="K105" s="18"/>
      <c r="L105" s="18"/>
      <c r="M105" s="18"/>
    </row>
    <row r="106" spans="1:13" ht="15.75">
      <c r="I106" s="18"/>
      <c r="J106" s="18"/>
      <c r="K106" s="18"/>
      <c r="L106" s="18"/>
      <c r="M106" s="18"/>
    </row>
    <row r="107" spans="1:13" ht="15.75">
      <c r="I107" s="18"/>
      <c r="J107" s="18"/>
      <c r="K107" s="18"/>
      <c r="L107" s="18"/>
      <c r="M107" s="18"/>
    </row>
    <row r="108" spans="1:13" ht="15.75">
      <c r="I108" s="18"/>
      <c r="J108" s="18"/>
      <c r="K108" s="18"/>
      <c r="L108" s="18"/>
      <c r="M108" s="18"/>
    </row>
    <row r="109" spans="1:13" ht="15.75">
      <c r="I109" s="18"/>
      <c r="J109" s="18"/>
      <c r="K109" s="18"/>
      <c r="L109" s="18"/>
      <c r="M109" s="18"/>
    </row>
    <row r="110" spans="1:13" ht="15.75">
      <c r="I110" s="18"/>
      <c r="J110" s="18"/>
      <c r="K110" s="18"/>
      <c r="L110" s="18"/>
      <c r="M110" s="18"/>
    </row>
    <row r="111" spans="1:13" ht="15.75">
      <c r="I111" s="18"/>
      <c r="J111" s="18"/>
      <c r="K111" s="18"/>
      <c r="L111" s="18"/>
      <c r="M111" s="18"/>
    </row>
    <row r="112" spans="1:13" ht="15.75">
      <c r="I112" s="18"/>
      <c r="J112" s="18"/>
      <c r="K112" s="18"/>
      <c r="L112" s="18"/>
      <c r="M112" s="18"/>
    </row>
    <row r="113" spans="9:13" ht="15.75">
      <c r="I113" s="18"/>
      <c r="J113" s="18"/>
      <c r="K113" s="18"/>
      <c r="L113" s="18"/>
      <c r="M113" s="18"/>
    </row>
    <row r="114" spans="9:13" ht="15.75">
      <c r="I114" s="18"/>
      <c r="J114" s="18"/>
      <c r="K114" s="18"/>
      <c r="L114" s="18"/>
      <c r="M114" s="18"/>
    </row>
    <row r="115" spans="9:13" ht="15.75">
      <c r="I115" s="18"/>
      <c r="J115" s="18"/>
      <c r="K115" s="18"/>
      <c r="L115" s="18"/>
      <c r="M115" s="18"/>
    </row>
    <row r="116" spans="9:13" ht="15.75">
      <c r="I116" s="18"/>
      <c r="J116" s="18"/>
      <c r="K116" s="18"/>
      <c r="L116" s="18"/>
      <c r="M116" s="18"/>
    </row>
    <row r="117" spans="9:13" ht="15.75">
      <c r="I117" s="18"/>
      <c r="J117" s="18"/>
      <c r="K117" s="18"/>
      <c r="L117" s="18"/>
      <c r="M117" s="18"/>
    </row>
  </sheetData>
  <sheetProtection password="CC13" sheet="1" objects="1" scenarios="1" formatCells="0" formatColumns="0" formatRows="0" selectLockedCells="1" autoFilter="0"/>
  <autoFilter ref="B10:B63"/>
  <mergeCells count="15">
    <mergeCell ref="A5:B5"/>
    <mergeCell ref="C5:E5"/>
    <mergeCell ref="E1:F1"/>
    <mergeCell ref="G1:H1"/>
    <mergeCell ref="A4:B4"/>
    <mergeCell ref="C4:E4"/>
    <mergeCell ref="B65:H65"/>
    <mergeCell ref="B67:H67"/>
    <mergeCell ref="A6:B6"/>
    <mergeCell ref="C6:E6"/>
    <mergeCell ref="A7:B7"/>
    <mergeCell ref="C7:E7"/>
    <mergeCell ref="A8:B8"/>
    <mergeCell ref="C8:E8"/>
    <mergeCell ref="F6:H6"/>
  </mergeCells>
  <conditionalFormatting sqref="E62">
    <cfRule type="expression" dxfId="99" priority="2">
      <formula>E62&lt;&gt;100</formula>
    </cfRule>
  </conditionalFormatting>
  <conditionalFormatting sqref="C13:H61">
    <cfRule type="expression" dxfId="98" priority="1">
      <formula>$B13=""</formula>
    </cfRule>
  </conditionalFormatting>
  <dataValidations count="3">
    <dataValidation type="list" allowBlank="1" showInputMessage="1" sqref="D13:D61">
      <formula1>Funktion</formula1>
    </dataValidation>
    <dataValidation type="list" allowBlank="1" showInputMessage="1" showErrorMessage="1" sqref="F13:G61">
      <formula1>janein</formula1>
    </dataValidation>
    <dataValidation allowBlank="1" showInputMessage="1" showErrorMessage="1" errorTitle="Please select" sqref="G1:H1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H3:H4 C4:C8 G1 B6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3">
    <pageSetUpPr fitToPage="1"/>
  </sheetPr>
  <dimension ref="A1:X78"/>
  <sheetViews>
    <sheetView zoomScaleNormal="100" workbookViewId="0">
      <selection activeCell="I12" sqref="I12"/>
    </sheetView>
  </sheetViews>
  <sheetFormatPr defaultColWidth="11.42578125" defaultRowHeight="12.75"/>
  <cols>
    <col min="1" max="1" width="3.140625" style="1" bestFit="1" customWidth="1"/>
    <col min="2" max="2" width="41.140625" customWidth="1"/>
    <col min="3" max="3" width="11.85546875" style="1" customWidth="1"/>
    <col min="4" max="4" width="10.5703125" style="1" hidden="1" customWidth="1"/>
    <col min="5" max="5" width="8.7109375" style="1" customWidth="1"/>
    <col min="6" max="6" width="15.7109375" style="1" hidden="1" customWidth="1"/>
    <col min="7" max="7" width="12" customWidth="1"/>
    <col min="8" max="8" width="23.5703125" customWidth="1"/>
    <col min="9" max="9" width="20.7109375" customWidth="1"/>
    <col min="10" max="11" width="18.28515625" customWidth="1"/>
    <col min="12" max="12" width="19.140625" style="2" customWidth="1"/>
    <col min="13" max="13" width="12.7109375" style="2" bestFit="1" customWidth="1"/>
    <col min="14" max="14" width="10.85546875" style="2" customWidth="1"/>
    <col min="15" max="15" width="10.85546875" style="212" bestFit="1" customWidth="1"/>
    <col min="16" max="16" width="12.7109375" style="212" customWidth="1"/>
    <col min="17" max="20" width="12.7109375" style="212" hidden="1" customWidth="1"/>
    <col min="21" max="21" width="12.7109375" style="212" customWidth="1"/>
    <col min="22" max="22" width="10.85546875" style="212" bestFit="1" customWidth="1"/>
    <col min="23" max="23" width="0" style="111" hidden="1" customWidth="1"/>
  </cols>
  <sheetData>
    <row r="1" spans="1:24" ht="15.75">
      <c r="A1" s="16"/>
      <c r="B1" s="331"/>
      <c r="C1" s="157"/>
      <c r="D1" s="157"/>
      <c r="E1" s="157"/>
      <c r="F1" s="157"/>
      <c r="G1" s="158"/>
      <c r="H1" s="157"/>
      <c r="I1" s="544" t="str">
        <f>Product!G1</f>
        <v>COMMISSION DECISION</v>
      </c>
      <c r="J1" s="545"/>
      <c r="K1" s="557">
        <f>Product!I1</f>
        <v>0</v>
      </c>
      <c r="L1" s="563"/>
      <c r="M1" s="558"/>
      <c r="N1" s="18"/>
      <c r="O1" s="98"/>
      <c r="P1" s="98"/>
      <c r="Q1" s="98"/>
      <c r="R1" s="98"/>
      <c r="S1" s="98"/>
      <c r="T1" s="98"/>
      <c r="U1" s="98"/>
      <c r="V1" s="98"/>
      <c r="W1" s="98"/>
      <c r="X1" s="18"/>
    </row>
    <row r="2" spans="1:24" ht="15.75">
      <c r="A2" s="16"/>
      <c r="B2" s="157"/>
      <c r="C2" s="157"/>
      <c r="D2" s="157"/>
      <c r="E2" s="157"/>
      <c r="F2" s="157"/>
      <c r="G2" s="158"/>
      <c r="H2" s="18"/>
      <c r="I2" s="108"/>
      <c r="J2" s="18"/>
      <c r="K2" s="18"/>
      <c r="L2" s="304" t="str">
        <f>Product!I2</f>
        <v>Template Nov 2017</v>
      </c>
      <c r="M2" s="18"/>
      <c r="N2" s="18"/>
      <c r="O2" s="98"/>
      <c r="P2" s="98"/>
      <c r="Q2" s="98"/>
      <c r="R2" s="98"/>
      <c r="S2" s="98"/>
      <c r="T2" s="98"/>
      <c r="U2" s="98"/>
      <c r="V2" s="98"/>
      <c r="W2" s="98"/>
      <c r="X2" s="18"/>
    </row>
    <row r="3" spans="1:24" ht="15.75">
      <c r="A3" s="567"/>
      <c r="B3" s="567"/>
      <c r="C3" s="568"/>
      <c r="D3" s="568"/>
      <c r="E3" s="568"/>
      <c r="F3" s="568"/>
      <c r="G3" s="568"/>
      <c r="H3" s="568"/>
      <c r="I3" s="568"/>
      <c r="J3" s="20"/>
      <c r="K3" s="20"/>
      <c r="L3" s="257" t="str">
        <f>Product!H4</f>
        <v>Date:</v>
      </c>
      <c r="M3" s="92">
        <f>Product!I4</f>
        <v>0</v>
      </c>
      <c r="N3" s="18"/>
      <c r="O3" s="98"/>
      <c r="P3" s="98"/>
      <c r="Q3" s="98"/>
      <c r="R3" s="98"/>
      <c r="S3" s="98"/>
      <c r="T3" s="98"/>
      <c r="U3" s="98"/>
      <c r="V3" s="98"/>
      <c r="W3" s="98"/>
      <c r="X3" s="18"/>
    </row>
    <row r="4" spans="1:24" ht="15.75">
      <c r="A4" s="529" t="str">
        <f>Product!A4</f>
        <v>Contract number:</v>
      </c>
      <c r="B4" s="530"/>
      <c r="C4" s="564">
        <f>Product!C4</f>
        <v>0</v>
      </c>
      <c r="D4" s="565"/>
      <c r="E4" s="565"/>
      <c r="F4" s="565"/>
      <c r="G4" s="565"/>
      <c r="H4" s="565"/>
      <c r="I4" s="566"/>
      <c r="J4" s="20"/>
      <c r="K4" s="20"/>
      <c r="L4" s="257" t="str">
        <f>Product!H5</f>
        <v>Version:</v>
      </c>
      <c r="M4" s="93">
        <f>Product!I5</f>
        <v>0</v>
      </c>
      <c r="N4" s="18"/>
      <c r="O4" s="98"/>
      <c r="P4" s="98"/>
      <c r="Q4" s="98"/>
      <c r="R4" s="98"/>
      <c r="S4" s="98"/>
      <c r="T4" s="98"/>
      <c r="U4" s="98"/>
      <c r="V4" s="98"/>
      <c r="W4" s="98"/>
      <c r="X4" s="18"/>
    </row>
    <row r="5" spans="1:24" ht="15.75">
      <c r="A5" s="529" t="str">
        <f>Product!A5</f>
        <v>Licence Holder:</v>
      </c>
      <c r="B5" s="530"/>
      <c r="C5" s="564">
        <f>Product!C5</f>
        <v>0</v>
      </c>
      <c r="D5" s="565"/>
      <c r="E5" s="565"/>
      <c r="F5" s="565"/>
      <c r="G5" s="565"/>
      <c r="H5" s="565"/>
      <c r="I5" s="566"/>
      <c r="J5" s="21"/>
      <c r="K5" s="21"/>
      <c r="L5" s="18"/>
      <c r="M5" s="18"/>
      <c r="N5" s="18"/>
      <c r="O5" s="98"/>
      <c r="P5" s="98"/>
      <c r="Q5" s="98"/>
      <c r="R5" s="98"/>
      <c r="S5" s="98"/>
      <c r="T5" s="98"/>
      <c r="U5" s="98"/>
      <c r="V5" s="98"/>
      <c r="W5" s="98"/>
      <c r="X5" s="18"/>
    </row>
    <row r="6" spans="1:24" ht="15.75">
      <c r="A6" s="529" t="str">
        <f>Product!A6</f>
        <v>Distributor / Product name (Country):</v>
      </c>
      <c r="B6" s="530"/>
      <c r="C6" s="564">
        <f>Product!C6</f>
        <v>0</v>
      </c>
      <c r="D6" s="565"/>
      <c r="E6" s="565"/>
      <c r="F6" s="565"/>
      <c r="G6" s="565"/>
      <c r="H6" s="565"/>
      <c r="I6" s="566"/>
      <c r="J6" s="18"/>
      <c r="K6" s="18"/>
      <c r="L6" s="19"/>
      <c r="M6" s="18"/>
      <c r="N6" s="18"/>
      <c r="O6" s="98"/>
      <c r="P6" s="98"/>
      <c r="Q6" s="98"/>
      <c r="R6" s="98"/>
      <c r="S6" s="98"/>
      <c r="T6" s="98"/>
      <c r="U6" s="98"/>
      <c r="V6" s="98"/>
      <c r="W6" s="98"/>
      <c r="X6" s="18"/>
    </row>
    <row r="7" spans="1:24" ht="15.75">
      <c r="A7" s="529" t="str">
        <f>Product!A22</f>
        <v>Type of product:</v>
      </c>
      <c r="B7" s="530"/>
      <c r="C7" s="564">
        <f>Product!C22</f>
        <v>0</v>
      </c>
      <c r="D7" s="565"/>
      <c r="E7" s="565"/>
      <c r="F7" s="565"/>
      <c r="G7" s="565"/>
      <c r="H7" s="565"/>
      <c r="I7" s="566"/>
      <c r="J7" s="18"/>
      <c r="K7" s="18"/>
      <c r="L7" s="19"/>
      <c r="M7" s="18"/>
      <c r="N7" s="18"/>
      <c r="O7" s="98"/>
      <c r="P7" s="98"/>
      <c r="Q7" s="98"/>
      <c r="R7" s="98"/>
      <c r="S7" s="98"/>
      <c r="T7" s="98"/>
      <c r="U7" s="98"/>
      <c r="V7" s="98"/>
      <c r="W7" s="98"/>
      <c r="X7" s="18"/>
    </row>
    <row r="8" spans="1:24" ht="15.75" customHeight="1">
      <c r="A8" s="529" t="str">
        <f>Product!A24</f>
        <v>Form of product:</v>
      </c>
      <c r="B8" s="530"/>
      <c r="C8" s="564">
        <f>Product!C24</f>
        <v>0</v>
      </c>
      <c r="D8" s="565"/>
      <c r="E8" s="565"/>
      <c r="F8" s="565"/>
      <c r="G8" s="565"/>
      <c r="H8" s="565"/>
      <c r="I8" s="566"/>
      <c r="J8" s="258"/>
      <c r="K8" s="258"/>
      <c r="L8" s="258"/>
      <c r="M8" s="258"/>
      <c r="N8" s="258"/>
      <c r="O8" s="205"/>
      <c r="P8" s="205"/>
      <c r="Q8" s="205"/>
      <c r="R8" s="205"/>
      <c r="S8" s="205"/>
      <c r="T8" s="205"/>
      <c r="U8" s="205"/>
      <c r="V8" s="205"/>
      <c r="W8" s="98"/>
      <c r="X8" s="18"/>
    </row>
    <row r="9" spans="1:24" ht="9.75" customHeight="1">
      <c r="A9" s="332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05"/>
      <c r="P9" s="205"/>
      <c r="Q9" s="205"/>
      <c r="R9" s="205"/>
      <c r="S9" s="205"/>
      <c r="T9" s="205"/>
      <c r="U9" s="205"/>
      <c r="V9" s="205"/>
      <c r="W9" s="98"/>
      <c r="X9" s="18"/>
    </row>
    <row r="10" spans="1:24" ht="36" customHeight="1">
      <c r="A10" s="333" t="str">
        <f>'Formulation Pre-Products'!A10</f>
        <v>cons.</v>
      </c>
      <c r="B10" s="203" t="str">
        <f>IF(Product!$C$2=Languages!A3,Languages!A55,Languages!B55)</f>
        <v>Ingoing substance 3)</v>
      </c>
      <c r="C10" s="26" t="str">
        <f>IF(Product!$C$2=Languages!A3,Languages!A57,Languages!B57)</f>
        <v>contained in primary product</v>
      </c>
      <c r="D10" s="151" t="s">
        <v>417</v>
      </c>
      <c r="E10" s="150" t="str">
        <f>IF(Product!$C$2=Languages!A3,Languages!A135,Languages!B135)</f>
        <v>active content</v>
      </c>
      <c r="F10" s="151" t="str">
        <f>I10</f>
        <v>weight in the formulation in</v>
      </c>
      <c r="G10" s="204" t="s">
        <v>2</v>
      </c>
      <c r="H10" s="263" t="str">
        <f>'Formulation Pre-Products'!D10</f>
        <v>Function</v>
      </c>
      <c r="I10" s="26" t="str">
        <f>'Formulation Pre-Products'!E10</f>
        <v>weight in the formulation in</v>
      </c>
      <c r="J10" s="26" t="str">
        <f>'Formulation Pre-Products'!H10</f>
        <v>Hazard Statement (1)</v>
      </c>
      <c r="K10" s="201" t="str">
        <f>IF(Product!$C$2=Languages!A3,Languages!A232,Languages!B232)</f>
        <v>If H-phrase restricted:
exemption because</v>
      </c>
      <c r="L10" s="201" t="str">
        <f>IF(Product!$C$2=Languages!A3,Languages!A27,Languages!B27)</f>
        <v>Select for Biocides: 
BCF / logKow</v>
      </c>
      <c r="M10" s="201" t="str">
        <f>IF(Product!$C$2=Languages!A3,Languages!A59,Languages!B59)</f>
        <v xml:space="preserve">Value of </v>
      </c>
      <c r="N10" s="263" t="str">
        <f>IF(Product!$C$2=Languages!A3,Languages!A101,Languages!B101)</f>
        <v>Form in the product</v>
      </c>
      <c r="O10" s="263" t="str">
        <f>IF(Product!$C$2=Languages!A3,Languages!A41,Languages!B41)</f>
        <v>organic substance</v>
      </c>
      <c r="P10" s="201" t="str">
        <f>IF(Product!$C$2=Languages!A3,Languages!A167,Languages!B167)</f>
        <v>Contains palm/palm kernel oil</v>
      </c>
      <c r="Q10" s="244" t="s">
        <v>138</v>
      </c>
      <c r="R10" s="244" t="s">
        <v>821</v>
      </c>
      <c r="S10" s="244" t="s">
        <v>821</v>
      </c>
      <c r="T10" s="244" t="s">
        <v>138</v>
      </c>
      <c r="U10" s="201" t="s">
        <v>649</v>
      </c>
      <c r="V10" s="201" t="str">
        <f>IF(Product!$C$2=Languages!A3,Languages!A224,Languages!B224)</f>
        <v>elemental phosphorus</v>
      </c>
      <c r="W10" s="98"/>
      <c r="X10" s="18"/>
    </row>
    <row r="11" spans="1:24" ht="58.5" customHeight="1">
      <c r="A11" s="219" t="str">
        <f>'Formulation Pre-Products'!A11</f>
        <v>no:</v>
      </c>
      <c r="B11" s="219" t="str">
        <f>IF(Product!$C$2=Languages!A3,Languages!A56,Languages!B56)</f>
        <v>Name (IUPAC)</v>
      </c>
      <c r="C11" s="28" t="str">
        <f>IF(Product!$C$2=Languages!A3,Languages!A58,Languages!B58)</f>
        <v>(please choose)</v>
      </c>
      <c r="D11" s="152" t="s">
        <v>418</v>
      </c>
      <c r="E11" s="149" t="str">
        <f>IF(Product!$C$2=Languages!A3,Languages!A136,Languages!B136)</f>
        <v>in the pre-product (in %)</v>
      </c>
      <c r="F11" s="152" t="str">
        <f>I11</f>
        <v>mass-% (=g/100g product)</v>
      </c>
      <c r="G11" s="149" t="str">
        <f>'Formulation Pre-Products'!A11</f>
        <v>no:</v>
      </c>
      <c r="H11" s="28" t="str">
        <f>IF(Product!$C$2=Languages!A3,Languages!A134,Languages!B134)</f>
        <v>(please select)</v>
      </c>
      <c r="I11" s="28" t="str">
        <f>'Formulation Pre-Products'!E11</f>
        <v>mass-% (=g/100g product)</v>
      </c>
      <c r="J11" s="216" t="str">
        <f>IF(Product!$C$2=Languages!A3,Languages!A105,Languages!B105)</f>
        <v>In case H/EUH-statement with possible restrictions are detected, font changed to red</v>
      </c>
      <c r="K11" s="261" t="str">
        <f>H11</f>
        <v>(please select)</v>
      </c>
      <c r="L11" s="86" t="str">
        <f>IF(Product!$C$2=Languages!A3,Languages!A28,Languages!B28)</f>
        <v>Select for Colouring agents:
BCF / logKow or approved for foodstuff</v>
      </c>
      <c r="M11" s="202" t="s">
        <v>215</v>
      </c>
      <c r="N11" s="28" t="str">
        <f>H11</f>
        <v>(please select)</v>
      </c>
      <c r="O11" s="28" t="str">
        <f>H11</f>
        <v>(please select)</v>
      </c>
      <c r="P11" s="86" t="str">
        <f>H11</f>
        <v>(please select)</v>
      </c>
      <c r="Q11" s="86"/>
      <c r="R11" s="245" t="s">
        <v>822</v>
      </c>
      <c r="S11" s="245" t="s">
        <v>823</v>
      </c>
      <c r="T11" s="245" t="s">
        <v>824</v>
      </c>
      <c r="U11" s="86" t="str">
        <f>P11</f>
        <v>(please select)</v>
      </c>
      <c r="V11" s="86" t="str">
        <f>IF(Product!$C$2=Languages!A3,Languages!A225,Languages!B225)</f>
        <v>(in % of the substance's 
molecular weight)</v>
      </c>
      <c r="W11" s="98"/>
      <c r="X11" s="18"/>
    </row>
    <row r="12" spans="1:24" ht="15.75">
      <c r="A12" s="37">
        <v>1</v>
      </c>
      <c r="B12" s="334" t="str">
        <f>'Formulation Pre-Products'!B12</f>
        <v>water</v>
      </c>
      <c r="C12" s="73" t="s">
        <v>7</v>
      </c>
      <c r="D12" s="73"/>
      <c r="E12" s="160" t="s">
        <v>7</v>
      </c>
      <c r="F12" s="73"/>
      <c r="G12" s="38" t="s">
        <v>7</v>
      </c>
      <c r="H12" s="133" t="s">
        <v>7</v>
      </c>
      <c r="I12" s="102"/>
      <c r="J12" s="161" t="s">
        <v>7</v>
      </c>
      <c r="K12" s="161"/>
      <c r="L12" s="133" t="s">
        <v>7</v>
      </c>
      <c r="M12" s="133" t="s">
        <v>7</v>
      </c>
      <c r="N12" s="133" t="s">
        <v>7</v>
      </c>
      <c r="O12" s="206" t="s">
        <v>7</v>
      </c>
      <c r="P12" s="206" t="s">
        <v>7</v>
      </c>
      <c r="Q12" s="206"/>
      <c r="R12" s="206"/>
      <c r="S12" s="206"/>
      <c r="T12" s="206"/>
      <c r="U12" s="206"/>
      <c r="V12" s="206" t="s">
        <v>7</v>
      </c>
      <c r="W12" s="98"/>
      <c r="X12" s="18"/>
    </row>
    <row r="13" spans="1:24" ht="15.75">
      <c r="A13" s="37">
        <v>2</v>
      </c>
      <c r="B13" s="90"/>
      <c r="C13" s="154"/>
      <c r="D13" s="330" t="str">
        <f>IF(C13="","",VLOOKUP(C13,'Formulation Pre-Products'!$B$13:$E$61,4,FALSE))</f>
        <v/>
      </c>
      <c r="E13" s="102"/>
      <c r="F13" s="153">
        <f>IF(D13="",0,(E13*D13/100))</f>
        <v>0</v>
      </c>
      <c r="G13" s="102"/>
      <c r="H13" s="90"/>
      <c r="I13" s="153" t="str">
        <f t="shared" ref="I13:I15" si="0">IF(F13&lt;0.0000000000001,"",F13)</f>
        <v/>
      </c>
      <c r="J13" s="107"/>
      <c r="K13" s="90"/>
      <c r="L13" s="88"/>
      <c r="M13" s="87"/>
      <c r="N13" s="94"/>
      <c r="O13" s="102"/>
      <c r="P13" s="102"/>
      <c r="Q13" s="335" t="str">
        <f>IF(B13="","",IF(OR(H13=Languages!$A$69,H13=Languages!$B$69),"Y","N"))</f>
        <v/>
      </c>
      <c r="R13" s="335" t="str">
        <f>IF(NOT(ISERROR(SEARCH("400",J13,1))),"Y","N")</f>
        <v>N</v>
      </c>
      <c r="S13" s="335" t="str">
        <f>IF(NOT(ISERROR(SEARCH("412",J13,1))),"Y","N")</f>
        <v>N</v>
      </c>
      <c r="T13" s="335" t="str">
        <f>IF(AND(Q13="Y",(OR(R13="Y",S13="Y"))),"Y","N")</f>
        <v>N</v>
      </c>
      <c r="U13" s="102"/>
      <c r="V13" s="336"/>
      <c r="W13" s="254">
        <v>300</v>
      </c>
      <c r="X13" s="18"/>
    </row>
    <row r="14" spans="1:24" ht="15.75">
      <c r="A14" s="37">
        <v>3</v>
      </c>
      <c r="B14" s="90"/>
      <c r="C14" s="154"/>
      <c r="D14" s="330" t="str">
        <f>IF(C14="","",VLOOKUP(C14,'Formulation Pre-Products'!$B$13:$E$61,4,FALSE))</f>
        <v/>
      </c>
      <c r="E14" s="102"/>
      <c r="F14" s="153">
        <f t="shared" ref="F14:F61" si="1">IF(D14="",0,(E14*D14/100))</f>
        <v>0</v>
      </c>
      <c r="G14" s="102"/>
      <c r="H14" s="90"/>
      <c r="I14" s="153" t="str">
        <f t="shared" si="0"/>
        <v/>
      </c>
      <c r="J14" s="107"/>
      <c r="K14" s="90"/>
      <c r="L14" s="88"/>
      <c r="M14" s="87"/>
      <c r="N14" s="94"/>
      <c r="O14" s="102"/>
      <c r="P14" s="102"/>
      <c r="Q14" s="335" t="str">
        <f>IF(B14="","",IF(OR(H14=Languages!$A$69,H14=Languages!$B$69),"Y","N"))</f>
        <v/>
      </c>
      <c r="R14" s="335" t="str">
        <f t="shared" ref="R14:R61" si="2">IF(NOT(ISERROR(SEARCH("400",J14,1))),"Y","N")</f>
        <v>N</v>
      </c>
      <c r="S14" s="335" t="str">
        <f t="shared" ref="S14:T61" si="3">IF(NOT(ISERROR(SEARCH("412",J14,1))),"Y","N")</f>
        <v>N</v>
      </c>
      <c r="T14" s="335" t="str">
        <f t="shared" si="3"/>
        <v>N</v>
      </c>
      <c r="U14" s="102"/>
      <c r="V14" s="336"/>
      <c r="W14" s="254">
        <v>301</v>
      </c>
      <c r="X14" s="18"/>
    </row>
    <row r="15" spans="1:24" ht="15.75">
      <c r="A15" s="37">
        <v>4</v>
      </c>
      <c r="B15" s="90"/>
      <c r="C15" s="154"/>
      <c r="D15" s="330" t="str">
        <f>IF(C15="","",VLOOKUP(C15,'Formulation Pre-Products'!$B$13:$E$61,4,FALSE))</f>
        <v/>
      </c>
      <c r="E15" s="102"/>
      <c r="F15" s="153">
        <f t="shared" si="1"/>
        <v>0</v>
      </c>
      <c r="G15" s="102"/>
      <c r="H15" s="90"/>
      <c r="I15" s="153" t="str">
        <f t="shared" si="0"/>
        <v/>
      </c>
      <c r="J15" s="107"/>
      <c r="K15" s="90"/>
      <c r="L15" s="88"/>
      <c r="M15" s="87"/>
      <c r="N15" s="94"/>
      <c r="O15" s="102"/>
      <c r="P15" s="102"/>
      <c r="Q15" s="335" t="str">
        <f>IF(B15="","",IF(OR(H15=Languages!$A$69,H15=Languages!$B$69),"Y","N"))</f>
        <v/>
      </c>
      <c r="R15" s="335" t="str">
        <f t="shared" si="2"/>
        <v>N</v>
      </c>
      <c r="S15" s="335" t="str">
        <f t="shared" si="3"/>
        <v>N</v>
      </c>
      <c r="T15" s="335" t="str">
        <f t="shared" si="3"/>
        <v>N</v>
      </c>
      <c r="U15" s="102"/>
      <c r="V15" s="336"/>
      <c r="W15" s="254">
        <v>304</v>
      </c>
      <c r="X15" s="18"/>
    </row>
    <row r="16" spans="1:24" ht="15.75">
      <c r="A16" s="37">
        <v>5</v>
      </c>
      <c r="B16" s="90"/>
      <c r="C16" s="154"/>
      <c r="D16" s="330" t="str">
        <f>IF(C16="","",VLOOKUP(C16,'Formulation Pre-Products'!$B$13:$E$61,4,FALSE))</f>
        <v/>
      </c>
      <c r="E16" s="102"/>
      <c r="F16" s="153">
        <f t="shared" si="1"/>
        <v>0</v>
      </c>
      <c r="G16" s="102"/>
      <c r="H16" s="90"/>
      <c r="I16" s="153" t="str">
        <f t="shared" ref="I16:I61" si="4">IF(F16&lt;0.0000000000001,"",F16)</f>
        <v/>
      </c>
      <c r="J16" s="107"/>
      <c r="K16" s="90"/>
      <c r="L16" s="88"/>
      <c r="M16" s="87"/>
      <c r="N16" s="94"/>
      <c r="O16" s="102"/>
      <c r="P16" s="102"/>
      <c r="Q16" s="335" t="str">
        <f>IF(B16="","",IF(OR(H16=Languages!$A$69,H16=Languages!$B$69),"Y","N"))</f>
        <v/>
      </c>
      <c r="R16" s="335" t="str">
        <f t="shared" si="2"/>
        <v>N</v>
      </c>
      <c r="S16" s="335" t="str">
        <f t="shared" si="3"/>
        <v>N</v>
      </c>
      <c r="T16" s="335" t="str">
        <f t="shared" si="3"/>
        <v>N</v>
      </c>
      <c r="U16" s="102"/>
      <c r="V16" s="336"/>
      <c r="W16" s="254">
        <v>310</v>
      </c>
      <c r="X16" s="18"/>
    </row>
    <row r="17" spans="1:24" ht="15.75">
      <c r="A17" s="37">
        <v>6</v>
      </c>
      <c r="B17" s="90"/>
      <c r="C17" s="154"/>
      <c r="D17" s="330" t="str">
        <f>IF(C17="","",VLOOKUP(C17,'Formulation Pre-Products'!$B$13:$E$61,4,FALSE))</f>
        <v/>
      </c>
      <c r="E17" s="102"/>
      <c r="F17" s="153">
        <f t="shared" si="1"/>
        <v>0</v>
      </c>
      <c r="G17" s="102"/>
      <c r="H17" s="90"/>
      <c r="I17" s="153" t="str">
        <f t="shared" si="4"/>
        <v/>
      </c>
      <c r="J17" s="107"/>
      <c r="K17" s="90"/>
      <c r="L17" s="88"/>
      <c r="M17" s="87"/>
      <c r="N17" s="94"/>
      <c r="O17" s="102"/>
      <c r="P17" s="102"/>
      <c r="Q17" s="335" t="str">
        <f>IF(B17="","",IF(OR(H17=Languages!$A$69,H17=Languages!$B$69),"Y","N"))</f>
        <v/>
      </c>
      <c r="R17" s="335" t="str">
        <f t="shared" si="2"/>
        <v>N</v>
      </c>
      <c r="S17" s="335" t="str">
        <f t="shared" si="3"/>
        <v>N</v>
      </c>
      <c r="T17" s="335" t="str">
        <f t="shared" si="3"/>
        <v>N</v>
      </c>
      <c r="U17" s="102"/>
      <c r="V17" s="336"/>
      <c r="W17" s="254">
        <v>311</v>
      </c>
      <c r="X17" s="18"/>
    </row>
    <row r="18" spans="1:24" ht="15.75">
      <c r="A18" s="37">
        <v>7</v>
      </c>
      <c r="B18" s="90"/>
      <c r="C18" s="154"/>
      <c r="D18" s="330" t="str">
        <f>IF(C18="","",VLOOKUP(C18,'Formulation Pre-Products'!$B$13:$E$61,4,FALSE))</f>
        <v/>
      </c>
      <c r="E18" s="102"/>
      <c r="F18" s="153">
        <f t="shared" si="1"/>
        <v>0</v>
      </c>
      <c r="G18" s="102"/>
      <c r="H18" s="90"/>
      <c r="I18" s="153" t="str">
        <f t="shared" si="4"/>
        <v/>
      </c>
      <c r="J18" s="107"/>
      <c r="K18" s="90"/>
      <c r="L18" s="88"/>
      <c r="M18" s="87"/>
      <c r="N18" s="94"/>
      <c r="O18" s="102"/>
      <c r="P18" s="102"/>
      <c r="Q18" s="335" t="str">
        <f>IF(B18="","",IF(OR(H18=Languages!$A$69,H18=Languages!$B$69),"Y","N"))</f>
        <v/>
      </c>
      <c r="R18" s="335" t="str">
        <f t="shared" si="2"/>
        <v>N</v>
      </c>
      <c r="S18" s="335" t="str">
        <f t="shared" si="3"/>
        <v>N</v>
      </c>
      <c r="T18" s="335" t="str">
        <f t="shared" si="3"/>
        <v>N</v>
      </c>
      <c r="U18" s="102"/>
      <c r="V18" s="336"/>
      <c r="W18" s="254">
        <v>317</v>
      </c>
      <c r="X18" s="18"/>
    </row>
    <row r="19" spans="1:24" ht="15.75">
      <c r="A19" s="37">
        <v>8</v>
      </c>
      <c r="B19" s="90"/>
      <c r="C19" s="154"/>
      <c r="D19" s="330" t="str">
        <f>IF(C19="","",VLOOKUP(C19,'Formulation Pre-Products'!$B$13:$E$61,4,FALSE))</f>
        <v/>
      </c>
      <c r="E19" s="102"/>
      <c r="F19" s="153">
        <f t="shared" si="1"/>
        <v>0</v>
      </c>
      <c r="G19" s="102"/>
      <c r="H19" s="90"/>
      <c r="I19" s="153" t="str">
        <f t="shared" si="4"/>
        <v/>
      </c>
      <c r="J19" s="107"/>
      <c r="K19" s="90"/>
      <c r="L19" s="88"/>
      <c r="M19" s="87"/>
      <c r="N19" s="94"/>
      <c r="O19" s="102"/>
      <c r="P19" s="102"/>
      <c r="Q19" s="335" t="str">
        <f>IF(B19="","",IF(OR(H19=Languages!$A$69,H19=Languages!$B$69),"Y","N"))</f>
        <v/>
      </c>
      <c r="R19" s="335" t="str">
        <f t="shared" si="2"/>
        <v>N</v>
      </c>
      <c r="S19" s="335" t="str">
        <f t="shared" si="3"/>
        <v>N</v>
      </c>
      <c r="T19" s="335" t="str">
        <f t="shared" si="3"/>
        <v>N</v>
      </c>
      <c r="U19" s="102"/>
      <c r="V19" s="336"/>
      <c r="W19" s="254">
        <v>330</v>
      </c>
      <c r="X19" s="18"/>
    </row>
    <row r="20" spans="1:24" ht="15.75">
      <c r="A20" s="37">
        <v>9</v>
      </c>
      <c r="B20" s="90"/>
      <c r="C20" s="154"/>
      <c r="D20" s="330" t="str">
        <f>IF(C20="","",VLOOKUP(C20,'Formulation Pre-Products'!$B$13:$E$61,4,FALSE))</f>
        <v/>
      </c>
      <c r="E20" s="102"/>
      <c r="F20" s="153">
        <f t="shared" si="1"/>
        <v>0</v>
      </c>
      <c r="G20" s="102"/>
      <c r="H20" s="90"/>
      <c r="I20" s="153" t="str">
        <f t="shared" si="4"/>
        <v/>
      </c>
      <c r="J20" s="107"/>
      <c r="K20" s="90"/>
      <c r="L20" s="88"/>
      <c r="M20" s="87"/>
      <c r="N20" s="94"/>
      <c r="O20" s="102"/>
      <c r="P20" s="102"/>
      <c r="Q20" s="335" t="str">
        <f>IF(B20="","",IF(OR(H20=Languages!$A$69,H20=Languages!$B$69),"Y","N"))</f>
        <v/>
      </c>
      <c r="R20" s="335" t="str">
        <f t="shared" si="2"/>
        <v>N</v>
      </c>
      <c r="S20" s="335" t="str">
        <f t="shared" si="3"/>
        <v>N</v>
      </c>
      <c r="T20" s="335" t="str">
        <f t="shared" si="3"/>
        <v>N</v>
      </c>
      <c r="U20" s="102"/>
      <c r="V20" s="336"/>
      <c r="W20" s="254">
        <v>331</v>
      </c>
      <c r="X20" s="18"/>
    </row>
    <row r="21" spans="1:24" ht="15.75">
      <c r="A21" s="37">
        <v>10</v>
      </c>
      <c r="B21" s="90"/>
      <c r="C21" s="154"/>
      <c r="D21" s="330" t="str">
        <f>IF(C21="","",VLOOKUP(C21,'Formulation Pre-Products'!$B$13:$E$61,4,FALSE))</f>
        <v/>
      </c>
      <c r="E21" s="102"/>
      <c r="F21" s="153">
        <f t="shared" si="1"/>
        <v>0</v>
      </c>
      <c r="G21" s="102"/>
      <c r="H21" s="90"/>
      <c r="I21" s="153" t="str">
        <f t="shared" si="4"/>
        <v/>
      </c>
      <c r="J21" s="107"/>
      <c r="K21" s="90"/>
      <c r="L21" s="88"/>
      <c r="M21" s="87"/>
      <c r="N21" s="94"/>
      <c r="O21" s="102"/>
      <c r="P21" s="102"/>
      <c r="Q21" s="335" t="str">
        <f>IF(B21="","",IF(OR(H21=Languages!$A$69,H21=Languages!$B$69),"Y","N"))</f>
        <v/>
      </c>
      <c r="R21" s="335" t="str">
        <f t="shared" si="2"/>
        <v>N</v>
      </c>
      <c r="S21" s="335" t="str">
        <f t="shared" si="3"/>
        <v>N</v>
      </c>
      <c r="T21" s="335" t="str">
        <f t="shared" si="3"/>
        <v>N</v>
      </c>
      <c r="U21" s="102"/>
      <c r="V21" s="336"/>
      <c r="W21" s="254">
        <v>334</v>
      </c>
      <c r="X21" s="18"/>
    </row>
    <row r="22" spans="1:24" ht="15.75">
      <c r="A22" s="37">
        <v>11</v>
      </c>
      <c r="B22" s="90"/>
      <c r="C22" s="154"/>
      <c r="D22" s="330" t="str">
        <f>IF(C22="","",VLOOKUP(C22,'Formulation Pre-Products'!$B$13:$E$61,4,FALSE))</f>
        <v/>
      </c>
      <c r="E22" s="102"/>
      <c r="F22" s="153">
        <f t="shared" si="1"/>
        <v>0</v>
      </c>
      <c r="G22" s="102"/>
      <c r="H22" s="90"/>
      <c r="I22" s="153" t="str">
        <f t="shared" si="4"/>
        <v/>
      </c>
      <c r="J22" s="107"/>
      <c r="K22" s="90"/>
      <c r="L22" s="88"/>
      <c r="M22" s="87"/>
      <c r="N22" s="94"/>
      <c r="O22" s="102"/>
      <c r="P22" s="102"/>
      <c r="Q22" s="335" t="str">
        <f>IF(B22="","",IF(OR(H22=Languages!$A$69,H22=Languages!$B$69),"Y","N"))</f>
        <v/>
      </c>
      <c r="R22" s="335" t="str">
        <f t="shared" si="2"/>
        <v>N</v>
      </c>
      <c r="S22" s="335" t="str">
        <f t="shared" si="3"/>
        <v>N</v>
      </c>
      <c r="T22" s="335" t="str">
        <f t="shared" si="3"/>
        <v>N</v>
      </c>
      <c r="U22" s="102"/>
      <c r="V22" s="336"/>
      <c r="W22" s="254">
        <v>340</v>
      </c>
      <c r="X22" s="18"/>
    </row>
    <row r="23" spans="1:24" ht="15.75">
      <c r="A23" s="37">
        <v>12</v>
      </c>
      <c r="B23" s="90"/>
      <c r="C23" s="154"/>
      <c r="D23" s="330" t="str">
        <f>IF(C23="","",VLOOKUP(C23,'Formulation Pre-Products'!$B$13:$E$61,4,FALSE))</f>
        <v/>
      </c>
      <c r="E23" s="102"/>
      <c r="F23" s="153">
        <f t="shared" si="1"/>
        <v>0</v>
      </c>
      <c r="G23" s="102"/>
      <c r="H23" s="90"/>
      <c r="I23" s="153" t="str">
        <f t="shared" si="4"/>
        <v/>
      </c>
      <c r="J23" s="107"/>
      <c r="K23" s="90"/>
      <c r="L23" s="88"/>
      <c r="M23" s="87"/>
      <c r="N23" s="94"/>
      <c r="O23" s="102"/>
      <c r="P23" s="102"/>
      <c r="Q23" s="335" t="str">
        <f>IF(B23="","",IF(OR(H23=Languages!$A$69,H23=Languages!$B$69),"Y","N"))</f>
        <v/>
      </c>
      <c r="R23" s="335" t="str">
        <f t="shared" si="2"/>
        <v>N</v>
      </c>
      <c r="S23" s="335" t="str">
        <f t="shared" si="3"/>
        <v>N</v>
      </c>
      <c r="T23" s="335" t="str">
        <f t="shared" si="3"/>
        <v>N</v>
      </c>
      <c r="U23" s="102"/>
      <c r="V23" s="336"/>
      <c r="W23" s="254">
        <v>341</v>
      </c>
      <c r="X23" s="18"/>
    </row>
    <row r="24" spans="1:24" ht="15.75">
      <c r="A24" s="37">
        <v>13</v>
      </c>
      <c r="B24" s="90"/>
      <c r="C24" s="154"/>
      <c r="D24" s="330" t="str">
        <f>IF(C24="","",VLOOKUP(C24,'Formulation Pre-Products'!$B$13:$E$61,4,FALSE))</f>
        <v/>
      </c>
      <c r="E24" s="102"/>
      <c r="F24" s="153">
        <f t="shared" si="1"/>
        <v>0</v>
      </c>
      <c r="G24" s="102"/>
      <c r="H24" s="90"/>
      <c r="I24" s="153" t="str">
        <f t="shared" si="4"/>
        <v/>
      </c>
      <c r="J24" s="107"/>
      <c r="K24" s="90"/>
      <c r="L24" s="88"/>
      <c r="M24" s="87"/>
      <c r="N24" s="94"/>
      <c r="O24" s="102"/>
      <c r="P24" s="102"/>
      <c r="Q24" s="335" t="str">
        <f>IF(B24="","",IF(OR(H24=Languages!$A$69,H24=Languages!$B$69),"Y","N"))</f>
        <v/>
      </c>
      <c r="R24" s="335" t="str">
        <f t="shared" si="2"/>
        <v>N</v>
      </c>
      <c r="S24" s="335" t="str">
        <f t="shared" si="3"/>
        <v>N</v>
      </c>
      <c r="T24" s="335" t="str">
        <f t="shared" si="3"/>
        <v>N</v>
      </c>
      <c r="U24" s="102"/>
      <c r="V24" s="336"/>
      <c r="W24" s="254">
        <v>350</v>
      </c>
      <c r="X24" s="18"/>
    </row>
    <row r="25" spans="1:24" ht="15.75">
      <c r="A25" s="37">
        <v>14</v>
      </c>
      <c r="B25" s="90"/>
      <c r="C25" s="154"/>
      <c r="D25" s="330" t="str">
        <f>IF(C25="","",VLOOKUP(C25,'Formulation Pre-Products'!$B$13:$E$61,4,FALSE))</f>
        <v/>
      </c>
      <c r="E25" s="102"/>
      <c r="F25" s="153">
        <f t="shared" si="1"/>
        <v>0</v>
      </c>
      <c r="G25" s="102"/>
      <c r="H25" s="90"/>
      <c r="I25" s="153" t="str">
        <f t="shared" si="4"/>
        <v/>
      </c>
      <c r="J25" s="107"/>
      <c r="K25" s="90"/>
      <c r="L25" s="88"/>
      <c r="M25" s="87"/>
      <c r="N25" s="94"/>
      <c r="O25" s="102"/>
      <c r="P25" s="102"/>
      <c r="Q25" s="335" t="str">
        <f>IF(B25="","",IF(OR(H25=Languages!$A$69,H25=Languages!$B$69),"Y","N"))</f>
        <v/>
      </c>
      <c r="R25" s="335" t="str">
        <f t="shared" si="2"/>
        <v>N</v>
      </c>
      <c r="S25" s="335" t="str">
        <f t="shared" si="3"/>
        <v>N</v>
      </c>
      <c r="T25" s="335" t="str">
        <f t="shared" si="3"/>
        <v>N</v>
      </c>
      <c r="U25" s="102"/>
      <c r="V25" s="336"/>
      <c r="W25" s="254">
        <v>351</v>
      </c>
      <c r="X25" s="18"/>
    </row>
    <row r="26" spans="1:24" ht="15.75">
      <c r="A26" s="37">
        <v>15</v>
      </c>
      <c r="B26" s="90"/>
      <c r="C26" s="154"/>
      <c r="D26" s="330" t="str">
        <f>IF(C26="","",VLOOKUP(C26,'Formulation Pre-Products'!$B$13:$E$61,4,FALSE))</f>
        <v/>
      </c>
      <c r="E26" s="102"/>
      <c r="F26" s="153">
        <f t="shared" si="1"/>
        <v>0</v>
      </c>
      <c r="G26" s="102"/>
      <c r="H26" s="90"/>
      <c r="I26" s="153" t="str">
        <f t="shared" si="4"/>
        <v/>
      </c>
      <c r="J26" s="107"/>
      <c r="K26" s="90"/>
      <c r="L26" s="88"/>
      <c r="M26" s="87"/>
      <c r="N26" s="94"/>
      <c r="O26" s="102"/>
      <c r="P26" s="102"/>
      <c r="Q26" s="335" t="str">
        <f>IF(B26="","",IF(OR(H26=Languages!$A$69,H26=Languages!$B$69),"Y","N"))</f>
        <v/>
      </c>
      <c r="R26" s="335" t="str">
        <f t="shared" si="2"/>
        <v>N</v>
      </c>
      <c r="S26" s="335" t="str">
        <f t="shared" si="3"/>
        <v>N</v>
      </c>
      <c r="T26" s="335" t="str">
        <f t="shared" si="3"/>
        <v>N</v>
      </c>
      <c r="U26" s="102"/>
      <c r="V26" s="336"/>
      <c r="W26" s="254">
        <v>360</v>
      </c>
      <c r="X26" s="18"/>
    </row>
    <row r="27" spans="1:24" ht="15.75">
      <c r="A27" s="37">
        <v>16</v>
      </c>
      <c r="B27" s="90"/>
      <c r="C27" s="154"/>
      <c r="D27" s="330" t="str">
        <f>IF(C27="","",VLOOKUP(C27,'Formulation Pre-Products'!$B$13:$E$61,4,FALSE))</f>
        <v/>
      </c>
      <c r="E27" s="102"/>
      <c r="F27" s="153">
        <f t="shared" si="1"/>
        <v>0</v>
      </c>
      <c r="G27" s="102"/>
      <c r="H27" s="90"/>
      <c r="I27" s="153" t="str">
        <f t="shared" si="4"/>
        <v/>
      </c>
      <c r="J27" s="107"/>
      <c r="K27" s="90"/>
      <c r="L27" s="88"/>
      <c r="M27" s="87"/>
      <c r="N27" s="94"/>
      <c r="O27" s="102"/>
      <c r="P27" s="102"/>
      <c r="Q27" s="335" t="str">
        <f>IF(B27="","",IF(OR(H27=Languages!$A$69,H27=Languages!$B$69),"Y","N"))</f>
        <v/>
      </c>
      <c r="R27" s="335" t="str">
        <f t="shared" si="2"/>
        <v>N</v>
      </c>
      <c r="S27" s="335" t="str">
        <f t="shared" si="3"/>
        <v>N</v>
      </c>
      <c r="T27" s="335" t="str">
        <f t="shared" si="3"/>
        <v>N</v>
      </c>
      <c r="U27" s="102"/>
      <c r="V27" s="336"/>
      <c r="W27" s="254">
        <v>361</v>
      </c>
      <c r="X27" s="18"/>
    </row>
    <row r="28" spans="1:24" ht="15.75">
      <c r="A28" s="37">
        <v>17</v>
      </c>
      <c r="B28" s="90"/>
      <c r="C28" s="154"/>
      <c r="D28" s="330" t="str">
        <f>IF(C28="","",VLOOKUP(C28,'Formulation Pre-Products'!$B$13:$E$61,4,FALSE))</f>
        <v/>
      </c>
      <c r="E28" s="102"/>
      <c r="F28" s="153">
        <f t="shared" si="1"/>
        <v>0</v>
      </c>
      <c r="G28" s="102"/>
      <c r="H28" s="90"/>
      <c r="I28" s="153" t="str">
        <f t="shared" si="4"/>
        <v/>
      </c>
      <c r="J28" s="107"/>
      <c r="K28" s="90"/>
      <c r="L28" s="88"/>
      <c r="M28" s="87"/>
      <c r="N28" s="94"/>
      <c r="O28" s="102"/>
      <c r="P28" s="102"/>
      <c r="Q28" s="335" t="str">
        <f>IF(B28="","",IF(OR(H28=Languages!$A$69,H28=Languages!$B$69),"Y","N"))</f>
        <v/>
      </c>
      <c r="R28" s="335" t="str">
        <f t="shared" si="2"/>
        <v>N</v>
      </c>
      <c r="S28" s="335" t="str">
        <f t="shared" si="3"/>
        <v>N</v>
      </c>
      <c r="T28" s="335" t="str">
        <f t="shared" si="3"/>
        <v>N</v>
      </c>
      <c r="U28" s="102"/>
      <c r="V28" s="336"/>
      <c r="W28" s="254">
        <v>362</v>
      </c>
      <c r="X28" s="18"/>
    </row>
    <row r="29" spans="1:24" ht="15.75">
      <c r="A29" s="37">
        <v>18</v>
      </c>
      <c r="B29" s="90"/>
      <c r="C29" s="154"/>
      <c r="D29" s="330" t="str">
        <f>IF(C29="","",VLOOKUP(C29,'Formulation Pre-Products'!$B$13:$E$61,4,FALSE))</f>
        <v/>
      </c>
      <c r="E29" s="102"/>
      <c r="F29" s="153">
        <f t="shared" si="1"/>
        <v>0</v>
      </c>
      <c r="G29" s="102"/>
      <c r="H29" s="90"/>
      <c r="I29" s="153" t="str">
        <f t="shared" si="4"/>
        <v/>
      </c>
      <c r="J29" s="107"/>
      <c r="K29" s="90"/>
      <c r="L29" s="88"/>
      <c r="M29" s="87"/>
      <c r="N29" s="94"/>
      <c r="O29" s="102"/>
      <c r="P29" s="102"/>
      <c r="Q29" s="335" t="str">
        <f>IF(B29="","",IF(OR(H29=Languages!$A$69,H29=Languages!$B$69),"Y","N"))</f>
        <v/>
      </c>
      <c r="R29" s="335" t="str">
        <f t="shared" si="2"/>
        <v>N</v>
      </c>
      <c r="S29" s="335" t="str">
        <f t="shared" si="3"/>
        <v>N</v>
      </c>
      <c r="T29" s="335" t="str">
        <f t="shared" si="3"/>
        <v>N</v>
      </c>
      <c r="U29" s="102"/>
      <c r="V29" s="336"/>
      <c r="W29" s="254">
        <v>370</v>
      </c>
      <c r="X29" s="18"/>
    </row>
    <row r="30" spans="1:24" ht="15.75">
      <c r="A30" s="37">
        <v>19</v>
      </c>
      <c r="B30" s="90"/>
      <c r="C30" s="154"/>
      <c r="D30" s="330" t="str">
        <f>IF(C30="","",VLOOKUP(C30,'Formulation Pre-Products'!$B$13:$E$61,4,FALSE))</f>
        <v/>
      </c>
      <c r="E30" s="102"/>
      <c r="F30" s="153">
        <f t="shared" si="1"/>
        <v>0</v>
      </c>
      <c r="G30" s="102"/>
      <c r="H30" s="90"/>
      <c r="I30" s="153" t="str">
        <f t="shared" si="4"/>
        <v/>
      </c>
      <c r="J30" s="107"/>
      <c r="K30" s="90"/>
      <c r="L30" s="88"/>
      <c r="M30" s="87"/>
      <c r="N30" s="94"/>
      <c r="O30" s="102"/>
      <c r="P30" s="102"/>
      <c r="Q30" s="335" t="str">
        <f>IF(B30="","",IF(OR(H30=Languages!$A$69,H30=Languages!$B$69),"Y","N"))</f>
        <v/>
      </c>
      <c r="R30" s="335" t="str">
        <f t="shared" si="2"/>
        <v>N</v>
      </c>
      <c r="S30" s="335" t="str">
        <f t="shared" si="3"/>
        <v>N</v>
      </c>
      <c r="T30" s="335" t="str">
        <f t="shared" si="3"/>
        <v>N</v>
      </c>
      <c r="U30" s="102"/>
      <c r="V30" s="336"/>
      <c r="W30" s="254">
        <v>371</v>
      </c>
      <c r="X30" s="18"/>
    </row>
    <row r="31" spans="1:24" ht="15.75">
      <c r="A31" s="37">
        <v>20</v>
      </c>
      <c r="B31" s="90"/>
      <c r="C31" s="154"/>
      <c r="D31" s="330" t="str">
        <f>IF(C31="","",VLOOKUP(C31,'Formulation Pre-Products'!$B$13:$E$61,4,FALSE))</f>
        <v/>
      </c>
      <c r="E31" s="102"/>
      <c r="F31" s="153">
        <f t="shared" si="1"/>
        <v>0</v>
      </c>
      <c r="G31" s="102"/>
      <c r="H31" s="90"/>
      <c r="I31" s="153" t="str">
        <f t="shared" si="4"/>
        <v/>
      </c>
      <c r="J31" s="107"/>
      <c r="K31" s="90"/>
      <c r="L31" s="88"/>
      <c r="M31" s="87"/>
      <c r="N31" s="94"/>
      <c r="O31" s="102"/>
      <c r="P31" s="102"/>
      <c r="Q31" s="335" t="str">
        <f>IF(B31="","",IF(OR(H31=Languages!$A$69,H31=Languages!$B$69),"Y","N"))</f>
        <v/>
      </c>
      <c r="R31" s="335" t="str">
        <f t="shared" si="2"/>
        <v>N</v>
      </c>
      <c r="S31" s="335" t="str">
        <f t="shared" si="3"/>
        <v>N</v>
      </c>
      <c r="T31" s="335" t="str">
        <f t="shared" si="3"/>
        <v>N</v>
      </c>
      <c r="U31" s="102"/>
      <c r="V31" s="336"/>
      <c r="W31" s="254">
        <v>372</v>
      </c>
      <c r="X31" s="18"/>
    </row>
    <row r="32" spans="1:24" ht="15.75">
      <c r="A32" s="37">
        <v>21</v>
      </c>
      <c r="B32" s="90"/>
      <c r="C32" s="154"/>
      <c r="D32" s="330" t="str">
        <f>IF(C32="","",VLOOKUP(C32,'Formulation Pre-Products'!$B$13:$E$61,4,FALSE))</f>
        <v/>
      </c>
      <c r="E32" s="102"/>
      <c r="F32" s="153">
        <f t="shared" si="1"/>
        <v>0</v>
      </c>
      <c r="G32" s="102"/>
      <c r="H32" s="90"/>
      <c r="I32" s="153" t="str">
        <f t="shared" si="4"/>
        <v/>
      </c>
      <c r="J32" s="107"/>
      <c r="K32" s="90"/>
      <c r="L32" s="88"/>
      <c r="M32" s="87"/>
      <c r="N32" s="94"/>
      <c r="O32" s="102"/>
      <c r="P32" s="102"/>
      <c r="Q32" s="335" t="str">
        <f>IF(B32="","",IF(OR(H32=Languages!$A$69,H32=Languages!$B$69),"Y","N"))</f>
        <v/>
      </c>
      <c r="R32" s="335" t="str">
        <f t="shared" si="2"/>
        <v>N</v>
      </c>
      <c r="S32" s="335" t="str">
        <f t="shared" si="3"/>
        <v>N</v>
      </c>
      <c r="T32" s="335" t="str">
        <f t="shared" si="3"/>
        <v>N</v>
      </c>
      <c r="U32" s="102"/>
      <c r="V32" s="336"/>
      <c r="W32" s="254">
        <v>373</v>
      </c>
      <c r="X32" s="18"/>
    </row>
    <row r="33" spans="1:24" ht="15.75">
      <c r="A33" s="37">
        <v>22</v>
      </c>
      <c r="B33" s="90"/>
      <c r="C33" s="154"/>
      <c r="D33" s="330" t="str">
        <f>IF(C33="","",VLOOKUP(C33,'Formulation Pre-Products'!$B$13:$E$61,4,FALSE))</f>
        <v/>
      </c>
      <c r="E33" s="102"/>
      <c r="F33" s="153">
        <f t="shared" si="1"/>
        <v>0</v>
      </c>
      <c r="G33" s="102"/>
      <c r="H33" s="90"/>
      <c r="I33" s="153" t="str">
        <f t="shared" si="4"/>
        <v/>
      </c>
      <c r="J33" s="107"/>
      <c r="K33" s="90"/>
      <c r="L33" s="88"/>
      <c r="M33" s="87"/>
      <c r="N33" s="94"/>
      <c r="O33" s="102"/>
      <c r="P33" s="102"/>
      <c r="Q33" s="335" t="str">
        <f>IF(B33="","",IF(OR(H33=Languages!$A$69,H33=Languages!$B$69),"Y","N"))</f>
        <v/>
      </c>
      <c r="R33" s="335" t="str">
        <f t="shared" si="2"/>
        <v>N</v>
      </c>
      <c r="S33" s="335" t="str">
        <f t="shared" si="3"/>
        <v>N</v>
      </c>
      <c r="T33" s="335" t="str">
        <f t="shared" si="3"/>
        <v>N</v>
      </c>
      <c r="U33" s="102"/>
      <c r="V33" s="336"/>
      <c r="W33" s="254">
        <v>400</v>
      </c>
      <c r="X33" s="18"/>
    </row>
    <row r="34" spans="1:24" ht="15.75">
      <c r="A34" s="37">
        <v>23</v>
      </c>
      <c r="B34" s="90"/>
      <c r="C34" s="154"/>
      <c r="D34" s="330" t="str">
        <f>IF(C34="","",VLOOKUP(C34,'Formulation Pre-Products'!$B$13:$E$61,4,FALSE))</f>
        <v/>
      </c>
      <c r="E34" s="102"/>
      <c r="F34" s="153">
        <f t="shared" si="1"/>
        <v>0</v>
      </c>
      <c r="G34" s="102"/>
      <c r="H34" s="90"/>
      <c r="I34" s="153" t="str">
        <f t="shared" si="4"/>
        <v/>
      </c>
      <c r="J34" s="107"/>
      <c r="K34" s="90"/>
      <c r="L34" s="88"/>
      <c r="M34" s="87"/>
      <c r="N34" s="94"/>
      <c r="O34" s="102"/>
      <c r="P34" s="102"/>
      <c r="Q34" s="335" t="str">
        <f>IF(B34="","",IF(OR(H34=Languages!$A$69,H34=Languages!$B$69),"Y","N"))</f>
        <v/>
      </c>
      <c r="R34" s="335" t="str">
        <f t="shared" si="2"/>
        <v>N</v>
      </c>
      <c r="S34" s="335" t="str">
        <f t="shared" si="3"/>
        <v>N</v>
      </c>
      <c r="T34" s="335" t="str">
        <f t="shared" si="3"/>
        <v>N</v>
      </c>
      <c r="U34" s="102"/>
      <c r="V34" s="336"/>
      <c r="W34" s="254">
        <v>410</v>
      </c>
      <c r="X34" s="18"/>
    </row>
    <row r="35" spans="1:24" ht="15.75">
      <c r="A35" s="37">
        <v>24</v>
      </c>
      <c r="B35" s="90"/>
      <c r="C35" s="154"/>
      <c r="D35" s="330" t="str">
        <f>IF(C35="","",VLOOKUP(C35,'Formulation Pre-Products'!$B$13:$E$61,4,FALSE))</f>
        <v/>
      </c>
      <c r="E35" s="102"/>
      <c r="F35" s="153">
        <f t="shared" si="1"/>
        <v>0</v>
      </c>
      <c r="G35" s="102"/>
      <c r="H35" s="90"/>
      <c r="I35" s="153" t="str">
        <f t="shared" si="4"/>
        <v/>
      </c>
      <c r="J35" s="107"/>
      <c r="K35" s="90"/>
      <c r="L35" s="88"/>
      <c r="M35" s="87"/>
      <c r="N35" s="94"/>
      <c r="O35" s="102"/>
      <c r="P35" s="102"/>
      <c r="Q35" s="335" t="str">
        <f>IF(B35="","",IF(OR(H35=Languages!$A$69,H35=Languages!$B$69),"Y","N"))</f>
        <v/>
      </c>
      <c r="R35" s="335" t="str">
        <f t="shared" si="2"/>
        <v>N</v>
      </c>
      <c r="S35" s="335" t="str">
        <f t="shared" si="3"/>
        <v>N</v>
      </c>
      <c r="T35" s="335" t="str">
        <f t="shared" si="3"/>
        <v>N</v>
      </c>
      <c r="U35" s="102"/>
      <c r="V35" s="336"/>
      <c r="W35" s="254">
        <v>411</v>
      </c>
      <c r="X35" s="18"/>
    </row>
    <row r="36" spans="1:24" ht="15.75">
      <c r="A36" s="37">
        <v>25</v>
      </c>
      <c r="B36" s="90"/>
      <c r="C36" s="154"/>
      <c r="D36" s="330" t="str">
        <f>IF(C36="","",VLOOKUP(C36,'Formulation Pre-Products'!$B$13:$E$61,4,FALSE))</f>
        <v/>
      </c>
      <c r="E36" s="102"/>
      <c r="F36" s="153">
        <f t="shared" si="1"/>
        <v>0</v>
      </c>
      <c r="G36" s="102"/>
      <c r="H36" s="90"/>
      <c r="I36" s="153" t="str">
        <f t="shared" si="4"/>
        <v/>
      </c>
      <c r="J36" s="107"/>
      <c r="K36" s="90"/>
      <c r="L36" s="88"/>
      <c r="M36" s="87"/>
      <c r="N36" s="94"/>
      <c r="O36" s="102"/>
      <c r="P36" s="102"/>
      <c r="Q36" s="335" t="str">
        <f>IF(B36="","",IF(OR(H36=Languages!$A$69,H36=Languages!$B$69),"Y","N"))</f>
        <v/>
      </c>
      <c r="R36" s="335" t="str">
        <f t="shared" si="2"/>
        <v>N</v>
      </c>
      <c r="S36" s="335" t="str">
        <f t="shared" si="3"/>
        <v>N</v>
      </c>
      <c r="T36" s="335" t="str">
        <f t="shared" si="3"/>
        <v>N</v>
      </c>
      <c r="U36" s="102"/>
      <c r="V36" s="336"/>
      <c r="W36" s="254">
        <v>412</v>
      </c>
      <c r="X36" s="18"/>
    </row>
    <row r="37" spans="1:24" ht="15.75">
      <c r="A37" s="37">
        <v>26</v>
      </c>
      <c r="B37" s="90"/>
      <c r="C37" s="154"/>
      <c r="D37" s="330" t="str">
        <f>IF(C37="","",VLOOKUP(C37,'Formulation Pre-Products'!$B$13:$E$61,4,FALSE))</f>
        <v/>
      </c>
      <c r="E37" s="102"/>
      <c r="F37" s="153">
        <f t="shared" si="1"/>
        <v>0</v>
      </c>
      <c r="G37" s="102"/>
      <c r="H37" s="90"/>
      <c r="I37" s="153" t="str">
        <f t="shared" si="4"/>
        <v/>
      </c>
      <c r="J37" s="107"/>
      <c r="K37" s="90"/>
      <c r="L37" s="88"/>
      <c r="M37" s="87"/>
      <c r="N37" s="94"/>
      <c r="O37" s="102"/>
      <c r="P37" s="102"/>
      <c r="Q37" s="335" t="str">
        <f>IF(B37="","",IF(OR(H37=Languages!$A$69,H37=Languages!$B$69),"Y","N"))</f>
        <v/>
      </c>
      <c r="R37" s="335" t="str">
        <f t="shared" si="2"/>
        <v>N</v>
      </c>
      <c r="S37" s="335" t="str">
        <f t="shared" si="3"/>
        <v>N</v>
      </c>
      <c r="T37" s="335" t="str">
        <f t="shared" si="3"/>
        <v>N</v>
      </c>
      <c r="U37" s="102"/>
      <c r="V37" s="336"/>
      <c r="W37" s="254">
        <v>413</v>
      </c>
      <c r="X37" s="18"/>
    </row>
    <row r="38" spans="1:24" ht="15.75">
      <c r="A38" s="37">
        <v>27</v>
      </c>
      <c r="B38" s="90"/>
      <c r="C38" s="154"/>
      <c r="D38" s="330" t="str">
        <f>IF(C38="","",VLOOKUP(C38,'Formulation Pre-Products'!$B$13:$E$61,4,FALSE))</f>
        <v/>
      </c>
      <c r="E38" s="102"/>
      <c r="F38" s="153">
        <f t="shared" si="1"/>
        <v>0</v>
      </c>
      <c r="G38" s="102"/>
      <c r="H38" s="90"/>
      <c r="I38" s="153" t="str">
        <f t="shared" si="4"/>
        <v/>
      </c>
      <c r="J38" s="107"/>
      <c r="K38" s="90"/>
      <c r="L38" s="88"/>
      <c r="M38" s="87"/>
      <c r="N38" s="94"/>
      <c r="O38" s="102"/>
      <c r="P38" s="102"/>
      <c r="Q38" s="335" t="str">
        <f>IF(B38="","",IF(OR(H38=Languages!$A$69,H38=Languages!$B$69),"Y","N"))</f>
        <v/>
      </c>
      <c r="R38" s="335" t="str">
        <f t="shared" si="2"/>
        <v>N</v>
      </c>
      <c r="S38" s="335" t="str">
        <f t="shared" si="3"/>
        <v>N</v>
      </c>
      <c r="T38" s="335" t="str">
        <f t="shared" si="3"/>
        <v>N</v>
      </c>
      <c r="U38" s="102"/>
      <c r="V38" s="336"/>
      <c r="W38" s="255" t="s">
        <v>642</v>
      </c>
      <c r="X38" s="18"/>
    </row>
    <row r="39" spans="1:24" ht="15.75">
      <c r="A39" s="37">
        <v>28</v>
      </c>
      <c r="B39" s="90"/>
      <c r="C39" s="154"/>
      <c r="D39" s="330" t="str">
        <f>IF(C39="","",VLOOKUP(C39,'Formulation Pre-Products'!$B$13:$E$61,4,FALSE))</f>
        <v/>
      </c>
      <c r="E39" s="102"/>
      <c r="F39" s="153">
        <f t="shared" si="1"/>
        <v>0</v>
      </c>
      <c r="G39" s="102"/>
      <c r="H39" s="90"/>
      <c r="I39" s="153" t="str">
        <f t="shared" si="4"/>
        <v/>
      </c>
      <c r="J39" s="107"/>
      <c r="K39" s="90"/>
      <c r="L39" s="88"/>
      <c r="M39" s="87"/>
      <c r="N39" s="94"/>
      <c r="O39" s="102"/>
      <c r="P39" s="102"/>
      <c r="Q39" s="335" t="str">
        <f>IF(B39="","",IF(OR(H39=Languages!$A$69,H39=Languages!$B$69),"Y","N"))</f>
        <v/>
      </c>
      <c r="R39" s="335" t="str">
        <f t="shared" si="2"/>
        <v>N</v>
      </c>
      <c r="S39" s="335" t="str">
        <f t="shared" si="3"/>
        <v>N</v>
      </c>
      <c r="T39" s="335" t="str">
        <f t="shared" si="3"/>
        <v>N</v>
      </c>
      <c r="U39" s="102"/>
      <c r="V39" s="336"/>
      <c r="W39" s="255"/>
      <c r="X39" s="18"/>
    </row>
    <row r="40" spans="1:24" ht="15.75">
      <c r="A40" s="37">
        <v>29</v>
      </c>
      <c r="B40" s="90"/>
      <c r="C40" s="154"/>
      <c r="D40" s="330" t="str">
        <f>IF(C40="","",VLOOKUP(C40,'Formulation Pre-Products'!$B$13:$E$61,4,FALSE))</f>
        <v/>
      </c>
      <c r="E40" s="102"/>
      <c r="F40" s="153">
        <f t="shared" si="1"/>
        <v>0</v>
      </c>
      <c r="G40" s="102"/>
      <c r="H40" s="90"/>
      <c r="I40" s="153" t="str">
        <f t="shared" si="4"/>
        <v/>
      </c>
      <c r="J40" s="107"/>
      <c r="K40" s="90"/>
      <c r="L40" s="88"/>
      <c r="M40" s="87"/>
      <c r="N40" s="94"/>
      <c r="O40" s="102"/>
      <c r="P40" s="102"/>
      <c r="Q40" s="335" t="str">
        <f>IF(B40="","",IF(OR(H40=Languages!$A$69,H40=Languages!$B$69),"Y","N"))</f>
        <v/>
      </c>
      <c r="R40" s="335" t="str">
        <f t="shared" si="2"/>
        <v>N</v>
      </c>
      <c r="S40" s="335" t="str">
        <f t="shared" si="3"/>
        <v>N</v>
      </c>
      <c r="T40" s="335" t="str">
        <f t="shared" si="3"/>
        <v>N</v>
      </c>
      <c r="U40" s="102"/>
      <c r="V40" s="336"/>
      <c r="W40" s="140"/>
      <c r="X40" s="18"/>
    </row>
    <row r="41" spans="1:24" ht="15.75">
      <c r="A41" s="37">
        <v>30</v>
      </c>
      <c r="B41" s="90"/>
      <c r="C41" s="154"/>
      <c r="D41" s="330" t="str">
        <f>IF(C41="","",VLOOKUP(C41,'Formulation Pre-Products'!$B$13:$E$61,4,FALSE))</f>
        <v/>
      </c>
      <c r="E41" s="102"/>
      <c r="F41" s="153">
        <f t="shared" si="1"/>
        <v>0</v>
      </c>
      <c r="G41" s="102"/>
      <c r="H41" s="90"/>
      <c r="I41" s="153" t="str">
        <f t="shared" si="4"/>
        <v/>
      </c>
      <c r="J41" s="107"/>
      <c r="K41" s="90"/>
      <c r="L41" s="88"/>
      <c r="M41" s="87"/>
      <c r="N41" s="94"/>
      <c r="O41" s="102"/>
      <c r="P41" s="102"/>
      <c r="Q41" s="335" t="str">
        <f>IF(B41="","",IF(OR(H41=Languages!$A$69,H41=Languages!$B$69),"Y","N"))</f>
        <v/>
      </c>
      <c r="R41" s="335" t="str">
        <f t="shared" si="2"/>
        <v>N</v>
      </c>
      <c r="S41" s="335" t="str">
        <f t="shared" si="3"/>
        <v>N</v>
      </c>
      <c r="T41" s="335" t="str">
        <f t="shared" si="3"/>
        <v>N</v>
      </c>
      <c r="U41" s="102"/>
      <c r="V41" s="336"/>
      <c r="W41" s="254"/>
      <c r="X41" s="18"/>
    </row>
    <row r="42" spans="1:24" ht="15.75">
      <c r="A42" s="37">
        <v>31</v>
      </c>
      <c r="B42" s="90"/>
      <c r="C42" s="154"/>
      <c r="D42" s="330" t="str">
        <f>IF(C42="","",VLOOKUP(C42,'Formulation Pre-Products'!$B$13:$E$61,4,FALSE))</f>
        <v/>
      </c>
      <c r="E42" s="102"/>
      <c r="F42" s="153">
        <f t="shared" si="1"/>
        <v>0</v>
      </c>
      <c r="G42" s="102"/>
      <c r="H42" s="90"/>
      <c r="I42" s="153" t="str">
        <f t="shared" si="4"/>
        <v/>
      </c>
      <c r="J42" s="107"/>
      <c r="K42" s="90"/>
      <c r="L42" s="88"/>
      <c r="M42" s="87"/>
      <c r="N42" s="94"/>
      <c r="O42" s="102"/>
      <c r="P42" s="102"/>
      <c r="Q42" s="335" t="str">
        <f>IF(B42="","",IF(OR(H42=Languages!$A$69,H42=Languages!$B$69),"Y","N"))</f>
        <v/>
      </c>
      <c r="R42" s="335" t="str">
        <f t="shared" si="2"/>
        <v>N</v>
      </c>
      <c r="S42" s="335" t="str">
        <f t="shared" si="3"/>
        <v>N</v>
      </c>
      <c r="T42" s="335" t="str">
        <f t="shared" si="3"/>
        <v>N</v>
      </c>
      <c r="U42" s="102"/>
      <c r="V42" s="336"/>
      <c r="W42" s="254"/>
      <c r="X42" s="18"/>
    </row>
    <row r="43" spans="1:24" ht="15.75">
      <c r="A43" s="37">
        <v>32</v>
      </c>
      <c r="B43" s="90"/>
      <c r="C43" s="154"/>
      <c r="D43" s="330" t="str">
        <f>IF(C43="","",VLOOKUP(C43,'Formulation Pre-Products'!$B$13:$E$61,4,FALSE))</f>
        <v/>
      </c>
      <c r="E43" s="102"/>
      <c r="F43" s="153">
        <f t="shared" si="1"/>
        <v>0</v>
      </c>
      <c r="G43" s="102"/>
      <c r="H43" s="90"/>
      <c r="I43" s="153" t="str">
        <f t="shared" si="4"/>
        <v/>
      </c>
      <c r="J43" s="107"/>
      <c r="K43" s="90"/>
      <c r="L43" s="88"/>
      <c r="M43" s="87"/>
      <c r="N43" s="94"/>
      <c r="O43" s="102"/>
      <c r="P43" s="102"/>
      <c r="Q43" s="335" t="str">
        <f>IF(B43="","",IF(OR(H43=Languages!$A$69,H43=Languages!$B$69),"Y","N"))</f>
        <v/>
      </c>
      <c r="R43" s="335" t="str">
        <f t="shared" si="2"/>
        <v>N</v>
      </c>
      <c r="S43" s="335" t="str">
        <f t="shared" si="3"/>
        <v>N</v>
      </c>
      <c r="T43" s="335" t="str">
        <f t="shared" si="3"/>
        <v>N</v>
      </c>
      <c r="U43" s="102"/>
      <c r="V43" s="336"/>
      <c r="W43" s="98"/>
      <c r="X43" s="18"/>
    </row>
    <row r="44" spans="1:24" ht="15.75">
      <c r="A44" s="37">
        <v>33</v>
      </c>
      <c r="B44" s="90"/>
      <c r="C44" s="154"/>
      <c r="D44" s="330" t="str">
        <f>IF(C44="","",VLOOKUP(C44,'Formulation Pre-Products'!$B$13:$E$61,4,FALSE))</f>
        <v/>
      </c>
      <c r="E44" s="102"/>
      <c r="F44" s="153">
        <f t="shared" si="1"/>
        <v>0</v>
      </c>
      <c r="G44" s="102"/>
      <c r="H44" s="90"/>
      <c r="I44" s="153" t="str">
        <f t="shared" si="4"/>
        <v/>
      </c>
      <c r="J44" s="107"/>
      <c r="K44" s="90"/>
      <c r="L44" s="88"/>
      <c r="M44" s="87"/>
      <c r="N44" s="94"/>
      <c r="O44" s="102"/>
      <c r="P44" s="102"/>
      <c r="Q44" s="335" t="str">
        <f>IF(B44="","",IF(OR(H44=Languages!$A$69,H44=Languages!$B$69),"Y","N"))</f>
        <v/>
      </c>
      <c r="R44" s="335" t="str">
        <f t="shared" si="2"/>
        <v>N</v>
      </c>
      <c r="S44" s="335" t="str">
        <f t="shared" si="3"/>
        <v>N</v>
      </c>
      <c r="T44" s="335" t="str">
        <f t="shared" si="3"/>
        <v>N</v>
      </c>
      <c r="U44" s="102"/>
      <c r="V44" s="336"/>
      <c r="W44" s="98"/>
      <c r="X44" s="18"/>
    </row>
    <row r="45" spans="1:24" ht="15.75">
      <c r="A45" s="37">
        <v>34</v>
      </c>
      <c r="B45" s="90"/>
      <c r="C45" s="154"/>
      <c r="D45" s="330" t="str">
        <f>IF(C45="","",VLOOKUP(C45,'Formulation Pre-Products'!$B$13:$E$61,4,FALSE))</f>
        <v/>
      </c>
      <c r="E45" s="102"/>
      <c r="F45" s="153">
        <f t="shared" si="1"/>
        <v>0</v>
      </c>
      <c r="G45" s="102"/>
      <c r="H45" s="90"/>
      <c r="I45" s="153" t="str">
        <f t="shared" si="4"/>
        <v/>
      </c>
      <c r="J45" s="107"/>
      <c r="K45" s="90"/>
      <c r="L45" s="88"/>
      <c r="M45" s="87"/>
      <c r="N45" s="94"/>
      <c r="O45" s="102"/>
      <c r="P45" s="102"/>
      <c r="Q45" s="335" t="str">
        <f>IF(B45="","",IF(OR(H45=Languages!$A$69,H45=Languages!$B$69),"Y","N"))</f>
        <v/>
      </c>
      <c r="R45" s="335" t="str">
        <f t="shared" si="2"/>
        <v>N</v>
      </c>
      <c r="S45" s="335" t="str">
        <f t="shared" si="3"/>
        <v>N</v>
      </c>
      <c r="T45" s="335" t="str">
        <f t="shared" si="3"/>
        <v>N</v>
      </c>
      <c r="U45" s="102"/>
      <c r="V45" s="336"/>
      <c r="W45" s="98"/>
      <c r="X45" s="18"/>
    </row>
    <row r="46" spans="1:24" ht="15.75">
      <c r="A46" s="37">
        <v>35</v>
      </c>
      <c r="B46" s="90"/>
      <c r="C46" s="154"/>
      <c r="D46" s="330" t="str">
        <f>IF(C46="","",VLOOKUP(C46,'Formulation Pre-Products'!$B$13:$E$61,4,FALSE))</f>
        <v/>
      </c>
      <c r="E46" s="102"/>
      <c r="F46" s="153">
        <f t="shared" si="1"/>
        <v>0</v>
      </c>
      <c r="G46" s="102"/>
      <c r="H46" s="90"/>
      <c r="I46" s="153" t="str">
        <f t="shared" si="4"/>
        <v/>
      </c>
      <c r="J46" s="107"/>
      <c r="K46" s="90"/>
      <c r="L46" s="88"/>
      <c r="M46" s="87"/>
      <c r="N46" s="94"/>
      <c r="O46" s="102"/>
      <c r="P46" s="102"/>
      <c r="Q46" s="335" t="str">
        <f>IF(B46="","",IF(OR(H46=Languages!$A$69,H46=Languages!$B$69),"Y","N"))</f>
        <v/>
      </c>
      <c r="R46" s="335" t="str">
        <f t="shared" si="2"/>
        <v>N</v>
      </c>
      <c r="S46" s="335" t="str">
        <f t="shared" si="3"/>
        <v>N</v>
      </c>
      <c r="T46" s="335" t="str">
        <f t="shared" si="3"/>
        <v>N</v>
      </c>
      <c r="U46" s="102"/>
      <c r="V46" s="336"/>
      <c r="W46" s="98"/>
      <c r="X46" s="18"/>
    </row>
    <row r="47" spans="1:24" ht="15.75">
      <c r="A47" s="37">
        <v>36</v>
      </c>
      <c r="B47" s="90"/>
      <c r="C47" s="154"/>
      <c r="D47" s="330" t="str">
        <f>IF(C47="","",VLOOKUP(C47,'Formulation Pre-Products'!$B$13:$E$61,4,FALSE))</f>
        <v/>
      </c>
      <c r="E47" s="102"/>
      <c r="F47" s="153">
        <f t="shared" si="1"/>
        <v>0</v>
      </c>
      <c r="G47" s="102"/>
      <c r="H47" s="90"/>
      <c r="I47" s="153" t="str">
        <f t="shared" si="4"/>
        <v/>
      </c>
      <c r="J47" s="107"/>
      <c r="K47" s="90"/>
      <c r="L47" s="88"/>
      <c r="M47" s="87"/>
      <c r="N47" s="94"/>
      <c r="O47" s="102"/>
      <c r="P47" s="102"/>
      <c r="Q47" s="335" t="str">
        <f>IF(B47="","",IF(OR(H47=Languages!$A$69,H47=Languages!$B$69),"Y","N"))</f>
        <v/>
      </c>
      <c r="R47" s="335" t="str">
        <f t="shared" si="2"/>
        <v>N</v>
      </c>
      <c r="S47" s="335" t="str">
        <f t="shared" si="3"/>
        <v>N</v>
      </c>
      <c r="T47" s="335" t="str">
        <f t="shared" si="3"/>
        <v>N</v>
      </c>
      <c r="U47" s="102"/>
      <c r="V47" s="336"/>
      <c r="W47" s="98"/>
      <c r="X47" s="18"/>
    </row>
    <row r="48" spans="1:24" ht="15.75">
      <c r="A48" s="37">
        <v>37</v>
      </c>
      <c r="B48" s="90"/>
      <c r="C48" s="154"/>
      <c r="D48" s="330" t="str">
        <f>IF(C48="","",VLOOKUP(C48,'Formulation Pre-Products'!$B$13:$E$61,4,FALSE))</f>
        <v/>
      </c>
      <c r="E48" s="102"/>
      <c r="F48" s="153">
        <f t="shared" si="1"/>
        <v>0</v>
      </c>
      <c r="G48" s="102"/>
      <c r="H48" s="90"/>
      <c r="I48" s="153" t="str">
        <f t="shared" si="4"/>
        <v/>
      </c>
      <c r="J48" s="107"/>
      <c r="K48" s="90"/>
      <c r="L48" s="88"/>
      <c r="M48" s="87"/>
      <c r="N48" s="94"/>
      <c r="O48" s="102"/>
      <c r="P48" s="102"/>
      <c r="Q48" s="335" t="str">
        <f>IF(B48="","",IF(OR(H48=Languages!$A$69,H48=Languages!$B$69),"Y","N"))</f>
        <v/>
      </c>
      <c r="R48" s="335" t="str">
        <f t="shared" si="2"/>
        <v>N</v>
      </c>
      <c r="S48" s="335" t="str">
        <f t="shared" si="3"/>
        <v>N</v>
      </c>
      <c r="T48" s="335" t="str">
        <f t="shared" si="3"/>
        <v>N</v>
      </c>
      <c r="U48" s="102"/>
      <c r="V48" s="336"/>
      <c r="W48" s="98"/>
      <c r="X48" s="18"/>
    </row>
    <row r="49" spans="1:24" ht="15.75">
      <c r="A49" s="37">
        <v>38</v>
      </c>
      <c r="B49" s="90"/>
      <c r="C49" s="154"/>
      <c r="D49" s="330" t="str">
        <f>IF(C49="","",VLOOKUP(C49,'Formulation Pre-Products'!$B$13:$E$61,4,FALSE))</f>
        <v/>
      </c>
      <c r="E49" s="102"/>
      <c r="F49" s="153">
        <f t="shared" si="1"/>
        <v>0</v>
      </c>
      <c r="G49" s="102"/>
      <c r="H49" s="90"/>
      <c r="I49" s="153" t="str">
        <f t="shared" si="4"/>
        <v/>
      </c>
      <c r="J49" s="107"/>
      <c r="K49" s="90"/>
      <c r="L49" s="88"/>
      <c r="M49" s="87"/>
      <c r="N49" s="94"/>
      <c r="O49" s="102"/>
      <c r="P49" s="102"/>
      <c r="Q49" s="335" t="str">
        <f>IF(B49="","",IF(OR(H49=Languages!$A$69,H49=Languages!$B$69),"Y","N"))</f>
        <v/>
      </c>
      <c r="R49" s="335" t="str">
        <f t="shared" si="2"/>
        <v>N</v>
      </c>
      <c r="S49" s="335" t="str">
        <f t="shared" si="3"/>
        <v>N</v>
      </c>
      <c r="T49" s="335" t="str">
        <f t="shared" si="3"/>
        <v>N</v>
      </c>
      <c r="U49" s="102"/>
      <c r="V49" s="336"/>
      <c r="W49" s="98"/>
      <c r="X49" s="18"/>
    </row>
    <row r="50" spans="1:24" ht="15.75">
      <c r="A50" s="37">
        <v>39</v>
      </c>
      <c r="B50" s="90"/>
      <c r="C50" s="154"/>
      <c r="D50" s="330" t="str">
        <f>IF(C50="","",VLOOKUP(C50,'Formulation Pre-Products'!$B$13:$E$61,4,FALSE))</f>
        <v/>
      </c>
      <c r="E50" s="102"/>
      <c r="F50" s="153">
        <f t="shared" si="1"/>
        <v>0</v>
      </c>
      <c r="G50" s="102"/>
      <c r="H50" s="90"/>
      <c r="I50" s="153" t="str">
        <f t="shared" si="4"/>
        <v/>
      </c>
      <c r="J50" s="107"/>
      <c r="K50" s="90"/>
      <c r="L50" s="88"/>
      <c r="M50" s="87"/>
      <c r="N50" s="94"/>
      <c r="O50" s="102"/>
      <c r="P50" s="102"/>
      <c r="Q50" s="335" t="str">
        <f>IF(B50="","",IF(OR(H50=Languages!$A$69,H50=Languages!$B$69),"Y","N"))</f>
        <v/>
      </c>
      <c r="R50" s="335" t="str">
        <f t="shared" si="2"/>
        <v>N</v>
      </c>
      <c r="S50" s="335" t="str">
        <f t="shared" si="3"/>
        <v>N</v>
      </c>
      <c r="T50" s="335" t="str">
        <f t="shared" si="3"/>
        <v>N</v>
      </c>
      <c r="U50" s="102"/>
      <c r="V50" s="336"/>
      <c r="W50" s="98"/>
      <c r="X50" s="18"/>
    </row>
    <row r="51" spans="1:24" ht="15.75">
      <c r="A51" s="37">
        <v>40</v>
      </c>
      <c r="B51" s="90"/>
      <c r="C51" s="154"/>
      <c r="D51" s="330" t="str">
        <f>IF(C51="","",VLOOKUP(C51,'Formulation Pre-Products'!$B$13:$E$61,4,FALSE))</f>
        <v/>
      </c>
      <c r="E51" s="102"/>
      <c r="F51" s="153">
        <f t="shared" si="1"/>
        <v>0</v>
      </c>
      <c r="G51" s="102"/>
      <c r="H51" s="90"/>
      <c r="I51" s="153" t="str">
        <f t="shared" si="4"/>
        <v/>
      </c>
      <c r="J51" s="107"/>
      <c r="K51" s="90"/>
      <c r="L51" s="88"/>
      <c r="M51" s="87"/>
      <c r="N51" s="94"/>
      <c r="O51" s="102"/>
      <c r="P51" s="102"/>
      <c r="Q51" s="335" t="str">
        <f>IF(B51="","",IF(OR(H51=Languages!$A$69,H51=Languages!$B$69),"Y","N"))</f>
        <v/>
      </c>
      <c r="R51" s="335" t="str">
        <f t="shared" si="2"/>
        <v>N</v>
      </c>
      <c r="S51" s="335" t="str">
        <f t="shared" si="3"/>
        <v>N</v>
      </c>
      <c r="T51" s="335" t="str">
        <f t="shared" si="3"/>
        <v>N</v>
      </c>
      <c r="U51" s="102"/>
      <c r="V51" s="336"/>
      <c r="W51" s="98"/>
      <c r="X51" s="18"/>
    </row>
    <row r="52" spans="1:24" ht="15.75">
      <c r="A52" s="37">
        <v>41</v>
      </c>
      <c r="B52" s="90"/>
      <c r="C52" s="154"/>
      <c r="D52" s="330" t="str">
        <f>IF(C52="","",VLOOKUP(C52,'Formulation Pre-Products'!$B$13:$E$61,4,FALSE))</f>
        <v/>
      </c>
      <c r="E52" s="102"/>
      <c r="F52" s="153">
        <f t="shared" si="1"/>
        <v>0</v>
      </c>
      <c r="G52" s="102"/>
      <c r="H52" s="90"/>
      <c r="I52" s="153" t="str">
        <f t="shared" si="4"/>
        <v/>
      </c>
      <c r="J52" s="107"/>
      <c r="K52" s="90"/>
      <c r="L52" s="88"/>
      <c r="M52" s="87"/>
      <c r="N52" s="94"/>
      <c r="O52" s="102"/>
      <c r="P52" s="102"/>
      <c r="Q52" s="335" t="str">
        <f>IF(B52="","",IF(OR(H52=Languages!$A$69,H52=Languages!$B$69),"Y","N"))</f>
        <v/>
      </c>
      <c r="R52" s="335" t="str">
        <f t="shared" si="2"/>
        <v>N</v>
      </c>
      <c r="S52" s="335" t="str">
        <f t="shared" si="3"/>
        <v>N</v>
      </c>
      <c r="T52" s="335" t="str">
        <f t="shared" si="3"/>
        <v>N</v>
      </c>
      <c r="U52" s="102"/>
      <c r="V52" s="336"/>
      <c r="W52" s="98"/>
      <c r="X52" s="18"/>
    </row>
    <row r="53" spans="1:24" ht="15.75">
      <c r="A53" s="37">
        <v>42</v>
      </c>
      <c r="B53" s="90"/>
      <c r="C53" s="154"/>
      <c r="D53" s="330" t="str">
        <f>IF(C53="","",VLOOKUP(C53,'Formulation Pre-Products'!$B$13:$E$61,4,FALSE))</f>
        <v/>
      </c>
      <c r="E53" s="102"/>
      <c r="F53" s="153">
        <f t="shared" si="1"/>
        <v>0</v>
      </c>
      <c r="G53" s="102"/>
      <c r="H53" s="90"/>
      <c r="I53" s="153" t="str">
        <f t="shared" si="4"/>
        <v/>
      </c>
      <c r="J53" s="107"/>
      <c r="K53" s="90"/>
      <c r="L53" s="88"/>
      <c r="M53" s="87"/>
      <c r="N53" s="94"/>
      <c r="O53" s="102"/>
      <c r="P53" s="102"/>
      <c r="Q53" s="335" t="str">
        <f>IF(B53="","",IF(OR(H53=Languages!$A$69,H53=Languages!$B$69),"Y","N"))</f>
        <v/>
      </c>
      <c r="R53" s="335" t="str">
        <f t="shared" si="2"/>
        <v>N</v>
      </c>
      <c r="S53" s="335" t="str">
        <f t="shared" si="3"/>
        <v>N</v>
      </c>
      <c r="T53" s="335" t="str">
        <f t="shared" si="3"/>
        <v>N</v>
      </c>
      <c r="U53" s="102"/>
      <c r="V53" s="336"/>
      <c r="W53" s="98"/>
      <c r="X53" s="18"/>
    </row>
    <row r="54" spans="1:24" ht="15.75">
      <c r="A54" s="37">
        <v>43</v>
      </c>
      <c r="B54" s="90"/>
      <c r="C54" s="154"/>
      <c r="D54" s="330" t="str">
        <f>IF(C54="","",VLOOKUP(C54,'Formulation Pre-Products'!$B$13:$E$61,4,FALSE))</f>
        <v/>
      </c>
      <c r="E54" s="102"/>
      <c r="F54" s="153">
        <f t="shared" si="1"/>
        <v>0</v>
      </c>
      <c r="G54" s="102"/>
      <c r="H54" s="90"/>
      <c r="I54" s="153" t="str">
        <f t="shared" si="4"/>
        <v/>
      </c>
      <c r="J54" s="107"/>
      <c r="K54" s="90"/>
      <c r="L54" s="88"/>
      <c r="M54" s="87"/>
      <c r="N54" s="94"/>
      <c r="O54" s="102"/>
      <c r="P54" s="102"/>
      <c r="Q54" s="335" t="str">
        <f>IF(B54="","",IF(OR(H54=Languages!$A$69,H54=Languages!$B$69),"Y","N"))</f>
        <v/>
      </c>
      <c r="R54" s="335" t="str">
        <f t="shared" si="2"/>
        <v>N</v>
      </c>
      <c r="S54" s="335" t="str">
        <f t="shared" si="3"/>
        <v>N</v>
      </c>
      <c r="T54" s="335" t="str">
        <f t="shared" si="3"/>
        <v>N</v>
      </c>
      <c r="U54" s="102"/>
      <c r="V54" s="336"/>
      <c r="W54" s="98"/>
      <c r="X54" s="18"/>
    </row>
    <row r="55" spans="1:24" ht="15.75">
      <c r="A55" s="37">
        <v>44</v>
      </c>
      <c r="B55" s="90"/>
      <c r="C55" s="154"/>
      <c r="D55" s="330" t="str">
        <f>IF(C55="","",VLOOKUP(C55,'Formulation Pre-Products'!$B$13:$E$61,4,FALSE))</f>
        <v/>
      </c>
      <c r="E55" s="102"/>
      <c r="F55" s="153">
        <f t="shared" si="1"/>
        <v>0</v>
      </c>
      <c r="G55" s="102"/>
      <c r="H55" s="90"/>
      <c r="I55" s="153" t="str">
        <f t="shared" si="4"/>
        <v/>
      </c>
      <c r="J55" s="107"/>
      <c r="K55" s="90"/>
      <c r="L55" s="88"/>
      <c r="M55" s="87"/>
      <c r="N55" s="94"/>
      <c r="O55" s="102"/>
      <c r="P55" s="102"/>
      <c r="Q55" s="335" t="str">
        <f>IF(B55="","",IF(OR(H55=Languages!$A$69,H55=Languages!$B$69),"Y","N"))</f>
        <v/>
      </c>
      <c r="R55" s="335" t="str">
        <f t="shared" si="2"/>
        <v>N</v>
      </c>
      <c r="S55" s="335" t="str">
        <f t="shared" si="3"/>
        <v>N</v>
      </c>
      <c r="T55" s="335" t="str">
        <f t="shared" si="3"/>
        <v>N</v>
      </c>
      <c r="U55" s="102"/>
      <c r="V55" s="336"/>
      <c r="W55" s="98"/>
      <c r="X55" s="18"/>
    </row>
    <row r="56" spans="1:24" ht="15.75">
      <c r="A56" s="37">
        <v>45</v>
      </c>
      <c r="B56" s="90"/>
      <c r="C56" s="154"/>
      <c r="D56" s="330" t="str">
        <f>IF(C56="","",VLOOKUP(C56,'Formulation Pre-Products'!$B$13:$E$61,4,FALSE))</f>
        <v/>
      </c>
      <c r="E56" s="102"/>
      <c r="F56" s="153">
        <f t="shared" si="1"/>
        <v>0</v>
      </c>
      <c r="G56" s="102"/>
      <c r="H56" s="90"/>
      <c r="I56" s="153" t="str">
        <f t="shared" si="4"/>
        <v/>
      </c>
      <c r="J56" s="107"/>
      <c r="K56" s="90"/>
      <c r="L56" s="88"/>
      <c r="M56" s="87"/>
      <c r="N56" s="94"/>
      <c r="O56" s="102"/>
      <c r="P56" s="102"/>
      <c r="Q56" s="335" t="str">
        <f>IF(B56="","",IF(OR(H56=Languages!$A$69,H56=Languages!$B$69),"Y","N"))</f>
        <v/>
      </c>
      <c r="R56" s="335" t="str">
        <f t="shared" si="2"/>
        <v>N</v>
      </c>
      <c r="S56" s="335" t="str">
        <f t="shared" si="3"/>
        <v>N</v>
      </c>
      <c r="T56" s="335" t="str">
        <f t="shared" si="3"/>
        <v>N</v>
      </c>
      <c r="U56" s="102"/>
      <c r="V56" s="336"/>
      <c r="W56" s="98"/>
      <c r="X56" s="18"/>
    </row>
    <row r="57" spans="1:24" ht="15.75">
      <c r="A57" s="37">
        <v>46</v>
      </c>
      <c r="B57" s="90"/>
      <c r="C57" s="154"/>
      <c r="D57" s="330" t="str">
        <f>IF(C57="","",VLOOKUP(C57,'Formulation Pre-Products'!$B$13:$E$61,4,FALSE))</f>
        <v/>
      </c>
      <c r="E57" s="102"/>
      <c r="F57" s="153">
        <f t="shared" si="1"/>
        <v>0</v>
      </c>
      <c r="G57" s="102"/>
      <c r="H57" s="90"/>
      <c r="I57" s="153" t="str">
        <f t="shared" si="4"/>
        <v/>
      </c>
      <c r="J57" s="107"/>
      <c r="K57" s="90"/>
      <c r="L57" s="88"/>
      <c r="M57" s="87"/>
      <c r="N57" s="94"/>
      <c r="O57" s="102"/>
      <c r="P57" s="102"/>
      <c r="Q57" s="335" t="str">
        <f>IF(B57="","",IF(OR(H57=Languages!$A$69,H57=Languages!$B$69),"Y","N"))</f>
        <v/>
      </c>
      <c r="R57" s="335" t="str">
        <f t="shared" si="2"/>
        <v>N</v>
      </c>
      <c r="S57" s="335" t="str">
        <f t="shared" si="3"/>
        <v>N</v>
      </c>
      <c r="T57" s="335" t="str">
        <f t="shared" si="3"/>
        <v>N</v>
      </c>
      <c r="U57" s="102"/>
      <c r="V57" s="336"/>
      <c r="W57" s="98"/>
      <c r="X57" s="18"/>
    </row>
    <row r="58" spans="1:24" ht="15.75">
      <c r="A58" s="37">
        <v>47</v>
      </c>
      <c r="B58" s="90"/>
      <c r="C58" s="154"/>
      <c r="D58" s="330" t="str">
        <f>IF(C58="","",VLOOKUP(C58,'Formulation Pre-Products'!$B$13:$E$61,4,FALSE))</f>
        <v/>
      </c>
      <c r="E58" s="102"/>
      <c r="F58" s="153">
        <f t="shared" si="1"/>
        <v>0</v>
      </c>
      <c r="G58" s="102"/>
      <c r="H58" s="90"/>
      <c r="I58" s="153" t="str">
        <f t="shared" si="4"/>
        <v/>
      </c>
      <c r="J58" s="107"/>
      <c r="K58" s="90"/>
      <c r="L58" s="88"/>
      <c r="M58" s="87"/>
      <c r="N58" s="94"/>
      <c r="O58" s="102"/>
      <c r="P58" s="102"/>
      <c r="Q58" s="335" t="str">
        <f>IF(B58="","",IF(OR(H58=Languages!$A$69,H58=Languages!$B$69),"Y","N"))</f>
        <v/>
      </c>
      <c r="R58" s="335" t="str">
        <f t="shared" si="2"/>
        <v>N</v>
      </c>
      <c r="S58" s="335" t="str">
        <f t="shared" si="3"/>
        <v>N</v>
      </c>
      <c r="T58" s="335" t="str">
        <f t="shared" si="3"/>
        <v>N</v>
      </c>
      <c r="U58" s="102"/>
      <c r="V58" s="336"/>
      <c r="W58" s="98"/>
      <c r="X58" s="18"/>
    </row>
    <row r="59" spans="1:24" ht="15.75">
      <c r="A59" s="37">
        <v>48</v>
      </c>
      <c r="B59" s="90"/>
      <c r="C59" s="154"/>
      <c r="D59" s="330" t="str">
        <f>IF(C59="","",VLOOKUP(C59,'Formulation Pre-Products'!$B$13:$E$61,4,FALSE))</f>
        <v/>
      </c>
      <c r="E59" s="102"/>
      <c r="F59" s="153">
        <f t="shared" si="1"/>
        <v>0</v>
      </c>
      <c r="G59" s="102"/>
      <c r="H59" s="90"/>
      <c r="I59" s="153" t="str">
        <f t="shared" si="4"/>
        <v/>
      </c>
      <c r="J59" s="107"/>
      <c r="K59" s="90"/>
      <c r="L59" s="88"/>
      <c r="M59" s="87"/>
      <c r="N59" s="94"/>
      <c r="O59" s="102"/>
      <c r="P59" s="102"/>
      <c r="Q59" s="335" t="str">
        <f>IF(B59="","",IF(OR(H59=Languages!$A$69,H59=Languages!$B$69),"Y","N"))</f>
        <v/>
      </c>
      <c r="R59" s="335" t="str">
        <f t="shared" si="2"/>
        <v>N</v>
      </c>
      <c r="S59" s="335" t="str">
        <f t="shared" si="3"/>
        <v>N</v>
      </c>
      <c r="T59" s="335" t="str">
        <f t="shared" si="3"/>
        <v>N</v>
      </c>
      <c r="U59" s="102"/>
      <c r="V59" s="336"/>
      <c r="W59" s="98"/>
      <c r="X59" s="18"/>
    </row>
    <row r="60" spans="1:24" ht="15.75">
      <c r="A60" s="37">
        <v>49</v>
      </c>
      <c r="B60" s="90"/>
      <c r="C60" s="154"/>
      <c r="D60" s="330" t="str">
        <f>IF(C60="","",VLOOKUP(C60,'Formulation Pre-Products'!$B$13:$E$61,4,FALSE))</f>
        <v/>
      </c>
      <c r="E60" s="102"/>
      <c r="F60" s="153">
        <f t="shared" si="1"/>
        <v>0</v>
      </c>
      <c r="G60" s="102"/>
      <c r="H60" s="90"/>
      <c r="I60" s="153" t="str">
        <f t="shared" si="4"/>
        <v/>
      </c>
      <c r="J60" s="107"/>
      <c r="K60" s="90"/>
      <c r="L60" s="88"/>
      <c r="M60" s="87"/>
      <c r="N60" s="94"/>
      <c r="O60" s="102"/>
      <c r="P60" s="102"/>
      <c r="Q60" s="335" t="str">
        <f>IF(B60="","",IF(OR(H60=Languages!$A$69,H60=Languages!$B$69),"Y","N"))</f>
        <v/>
      </c>
      <c r="R60" s="335" t="str">
        <f t="shared" si="2"/>
        <v>N</v>
      </c>
      <c r="S60" s="335" t="str">
        <f t="shared" si="3"/>
        <v>N</v>
      </c>
      <c r="T60" s="335" t="str">
        <f t="shared" si="3"/>
        <v>N</v>
      </c>
      <c r="U60" s="102"/>
      <c r="V60" s="336"/>
      <c r="W60" s="98"/>
      <c r="X60" s="18"/>
    </row>
    <row r="61" spans="1:24" ht="15.75">
      <c r="A61" s="37">
        <v>50</v>
      </c>
      <c r="B61" s="90"/>
      <c r="C61" s="154"/>
      <c r="D61" s="330" t="str">
        <f>IF(C61="","",VLOOKUP(C61,'Formulation Pre-Products'!$B$13:$E$61,4,FALSE))</f>
        <v/>
      </c>
      <c r="E61" s="102"/>
      <c r="F61" s="153">
        <f t="shared" si="1"/>
        <v>0</v>
      </c>
      <c r="G61" s="102"/>
      <c r="H61" s="90"/>
      <c r="I61" s="102" t="str">
        <f t="shared" si="4"/>
        <v/>
      </c>
      <c r="J61" s="107"/>
      <c r="K61" s="90"/>
      <c r="L61" s="88"/>
      <c r="M61" s="87"/>
      <c r="N61" s="94"/>
      <c r="O61" s="102"/>
      <c r="P61" s="102"/>
      <c r="Q61" s="335" t="str">
        <f>IF(B61="","",IF(OR(H61=Languages!$A$69,H61=Languages!$B$69),"Y","N"))</f>
        <v/>
      </c>
      <c r="R61" s="335" t="str">
        <f t="shared" si="2"/>
        <v>N</v>
      </c>
      <c r="S61" s="335" t="str">
        <f t="shared" si="3"/>
        <v>N</v>
      </c>
      <c r="T61" s="335" t="str">
        <f t="shared" si="3"/>
        <v>N</v>
      </c>
      <c r="U61" s="102"/>
      <c r="V61" s="336"/>
      <c r="W61" s="98"/>
      <c r="X61" s="18"/>
    </row>
    <row r="62" spans="1:24" ht="16.5" thickBot="1">
      <c r="A62" s="40"/>
      <c r="B62" s="112" t="str">
        <f>'Formulation Pre-Products'!B62</f>
        <v>Sum:</v>
      </c>
      <c r="C62" s="41"/>
      <c r="D62" s="41"/>
      <c r="E62" s="41"/>
      <c r="F62" s="41"/>
      <c r="G62" s="40"/>
      <c r="H62" s="74"/>
      <c r="I62" s="33">
        <f>SUM(I12:I61)</f>
        <v>0</v>
      </c>
      <c r="J62" s="44"/>
      <c r="K62" s="44"/>
      <c r="L62" s="44"/>
      <c r="M62" s="44"/>
      <c r="N62" s="44"/>
      <c r="O62" s="207"/>
      <c r="P62" s="207"/>
      <c r="Q62" s="207"/>
      <c r="R62" s="207"/>
      <c r="S62" s="207"/>
      <c r="T62" s="207"/>
      <c r="U62" s="207"/>
      <c r="V62" s="207"/>
      <c r="W62" s="98"/>
      <c r="X62" s="18"/>
    </row>
    <row r="63" spans="1:24" ht="16.5" thickTop="1">
      <c r="A63" s="23"/>
      <c r="B63" s="20"/>
      <c r="C63" s="46"/>
      <c r="D63" s="46"/>
      <c r="E63" s="46"/>
      <c r="F63" s="46"/>
      <c r="G63" s="23"/>
      <c r="H63" s="46"/>
      <c r="I63" s="22" t="str">
        <f>IF(Product!$C$2=Languages!A3,Languages!A25,Languages!B25)</f>
        <v>(must be 100)</v>
      </c>
      <c r="J63" s="48"/>
      <c r="K63" s="48"/>
      <c r="L63" s="48"/>
      <c r="M63" s="48"/>
      <c r="N63" s="48"/>
      <c r="O63" s="208"/>
      <c r="P63" s="208"/>
      <c r="Q63" s="208"/>
      <c r="R63" s="208"/>
      <c r="S63" s="208"/>
      <c r="T63" s="208"/>
      <c r="U63" s="208"/>
      <c r="V63" s="208"/>
      <c r="W63" s="98"/>
      <c r="X63" s="18"/>
    </row>
    <row r="64" spans="1:24" ht="15.75">
      <c r="A64" s="23"/>
      <c r="B64" s="46"/>
      <c r="C64" s="23"/>
      <c r="D64" s="23"/>
      <c r="E64" s="23"/>
      <c r="F64" s="23"/>
      <c r="G64" s="46"/>
      <c r="H64" s="46"/>
      <c r="I64" s="46"/>
      <c r="J64" s="46"/>
      <c r="K64" s="46"/>
      <c r="L64" s="49"/>
      <c r="M64" s="49"/>
      <c r="N64" s="49"/>
      <c r="O64" s="209"/>
      <c r="P64" s="209"/>
      <c r="Q64" s="209"/>
      <c r="R64" s="209"/>
      <c r="S64" s="209"/>
      <c r="T64" s="209"/>
      <c r="U64" s="209"/>
      <c r="V64" s="209"/>
      <c r="W64" s="98"/>
      <c r="X64" s="18"/>
    </row>
    <row r="65" spans="1:24" ht="30" customHeight="1">
      <c r="A65" s="23"/>
      <c r="B65" s="528" t="str">
        <f>'Formulation Pre-Products'!B65:H65</f>
        <v xml:space="preserve">1) Regulation (EC) No 1272/2008 on classification, labelling and packaging of substances and mixtures, amending and repealing Directives 67/548/EEC and 1999/45/EC, and amending Regulation (EC) No 1907/2006
</v>
      </c>
      <c r="C65" s="548"/>
      <c r="D65" s="548"/>
      <c r="E65" s="548"/>
      <c r="F65" s="548"/>
      <c r="G65" s="548"/>
      <c r="H65" s="548"/>
      <c r="I65" s="548"/>
      <c r="J65" s="548"/>
      <c r="K65" s="548"/>
      <c r="L65" s="548"/>
      <c r="M65" s="48"/>
      <c r="N65" s="48"/>
      <c r="O65" s="208"/>
      <c r="P65" s="208"/>
      <c r="Q65" s="208"/>
      <c r="R65" s="208"/>
      <c r="S65" s="208"/>
      <c r="T65" s="208"/>
      <c r="U65" s="208"/>
      <c r="V65" s="208"/>
      <c r="W65" s="98"/>
      <c r="X65" s="18"/>
    </row>
    <row r="66" spans="1:24" ht="15.75">
      <c r="A66" s="23"/>
      <c r="B66" s="50" t="str">
        <f>IF(Product!$C$2=Languages!A3,Languages!A29,Languages!B29)</f>
        <v xml:space="preserve">3) Fill-in all ingoing substances ≥ 0,01%, preservatives, fragrances and colouring agents regardless of concentration. The ingoing substances of fragrances do not need to be listed indivually if they are listed in the SDS. </v>
      </c>
      <c r="C66" s="51"/>
      <c r="D66" s="51"/>
      <c r="E66" s="51"/>
      <c r="F66" s="51"/>
      <c r="G66" s="50"/>
      <c r="H66" s="50"/>
      <c r="I66" s="50"/>
      <c r="J66" s="50"/>
      <c r="K66" s="50"/>
      <c r="L66" s="52"/>
      <c r="M66" s="48"/>
      <c r="N66" s="48"/>
      <c r="O66" s="208"/>
      <c r="P66" s="208"/>
      <c r="Q66" s="208"/>
      <c r="R66" s="208"/>
      <c r="S66" s="208"/>
      <c r="T66" s="208"/>
      <c r="U66" s="208"/>
      <c r="V66" s="208"/>
      <c r="W66" s="98"/>
      <c r="X66" s="18"/>
    </row>
    <row r="67" spans="1:24" ht="15.75">
      <c r="A67" s="23"/>
      <c r="B67" s="46"/>
      <c r="C67" s="23"/>
      <c r="D67" s="23"/>
      <c r="E67" s="23"/>
      <c r="F67" s="23"/>
      <c r="G67" s="46"/>
      <c r="H67" s="46"/>
      <c r="I67" s="46"/>
      <c r="J67" s="46"/>
      <c r="K67" s="46"/>
      <c r="L67" s="49"/>
      <c r="M67" s="48"/>
      <c r="N67" s="48"/>
      <c r="O67" s="208"/>
      <c r="P67" s="208"/>
      <c r="Q67" s="208"/>
      <c r="R67" s="208"/>
      <c r="S67" s="208"/>
      <c r="T67" s="208"/>
      <c r="U67" s="208"/>
      <c r="V67" s="208"/>
      <c r="W67" s="98"/>
      <c r="X67" s="18"/>
    </row>
    <row r="68" spans="1:24" ht="46.5" customHeight="1">
      <c r="A68" s="16"/>
      <c r="B68" s="549" t="str">
        <f>'Formulation Pre-Products'!B67:H67</f>
        <v>remarks of the applicant</v>
      </c>
      <c r="C68" s="559"/>
      <c r="D68" s="560"/>
      <c r="E68" s="561"/>
      <c r="F68" s="560"/>
      <c r="G68" s="549"/>
      <c r="H68" s="562"/>
      <c r="I68" s="562"/>
      <c r="J68" s="562"/>
      <c r="K68" s="562"/>
      <c r="L68" s="562"/>
      <c r="M68" s="562"/>
      <c r="N68" s="562"/>
      <c r="O68" s="562"/>
      <c r="P68" s="559"/>
      <c r="Q68" s="560"/>
      <c r="R68" s="560"/>
      <c r="S68" s="560"/>
      <c r="T68" s="560"/>
      <c r="U68" s="549"/>
      <c r="V68" s="559"/>
      <c r="W68" s="98"/>
      <c r="X68" s="18"/>
    </row>
    <row r="69" spans="1:24" ht="15.75">
      <c r="A69" s="23"/>
      <c r="B69" s="46"/>
      <c r="C69" s="23"/>
      <c r="D69" s="23"/>
      <c r="E69" s="23"/>
      <c r="F69" s="23"/>
      <c r="G69" s="46"/>
      <c r="H69" s="46"/>
      <c r="I69" s="46"/>
      <c r="J69" s="46"/>
      <c r="K69" s="46"/>
      <c r="L69" s="49"/>
      <c r="M69" s="48"/>
      <c r="N69" s="48"/>
      <c r="O69" s="208"/>
      <c r="P69" s="208"/>
      <c r="Q69" s="208"/>
      <c r="R69" s="208"/>
      <c r="S69" s="208"/>
      <c r="T69" s="208"/>
      <c r="U69" s="208"/>
      <c r="V69" s="208"/>
      <c r="W69" s="98"/>
      <c r="X69" s="18"/>
    </row>
    <row r="70" spans="1:24" ht="15.75">
      <c r="A70" s="53"/>
      <c r="B70" s="54"/>
      <c r="C70" s="53"/>
      <c r="D70" s="53"/>
      <c r="E70" s="53"/>
      <c r="F70" s="53"/>
      <c r="G70" s="54"/>
      <c r="H70" s="54"/>
      <c r="I70" s="54"/>
      <c r="J70" s="54"/>
      <c r="K70" s="54"/>
      <c r="L70" s="55"/>
      <c r="M70" s="48"/>
      <c r="N70" s="48"/>
      <c r="O70" s="208"/>
      <c r="P70" s="208"/>
      <c r="Q70" s="208"/>
      <c r="R70" s="208"/>
      <c r="S70" s="208"/>
      <c r="T70" s="208"/>
      <c r="U70" s="208"/>
      <c r="V70" s="208"/>
      <c r="W70" s="98"/>
      <c r="X70" s="18"/>
    </row>
    <row r="71" spans="1:24" ht="15.75">
      <c r="A71" s="53"/>
      <c r="B71" s="54"/>
      <c r="C71" s="53"/>
      <c r="D71" s="53"/>
      <c r="E71" s="53"/>
      <c r="F71" s="53"/>
      <c r="G71" s="54"/>
      <c r="H71" s="54"/>
      <c r="I71" s="54"/>
      <c r="J71" s="54"/>
      <c r="K71" s="54"/>
      <c r="L71" s="55"/>
      <c r="M71" s="55"/>
      <c r="N71" s="55"/>
      <c r="O71" s="210"/>
      <c r="P71" s="210"/>
      <c r="Q71" s="210"/>
      <c r="R71" s="210"/>
      <c r="S71" s="210"/>
      <c r="T71" s="210"/>
      <c r="U71" s="210"/>
      <c r="V71" s="210"/>
      <c r="W71" s="98"/>
      <c r="X71" s="18"/>
    </row>
    <row r="72" spans="1:24" ht="15.75">
      <c r="A72" s="53"/>
      <c r="B72" s="54"/>
      <c r="C72" s="53"/>
      <c r="D72" s="53"/>
      <c r="E72" s="53"/>
      <c r="F72" s="53"/>
      <c r="G72" s="54"/>
      <c r="H72" s="54"/>
      <c r="I72" s="54"/>
      <c r="J72" s="54"/>
      <c r="K72" s="54"/>
      <c r="L72" s="55"/>
      <c r="M72" s="55"/>
      <c r="N72" s="55"/>
      <c r="O72" s="210"/>
      <c r="P72" s="210"/>
      <c r="Q72" s="210"/>
      <c r="R72" s="210"/>
      <c r="S72" s="210"/>
      <c r="T72" s="210"/>
      <c r="U72" s="210"/>
      <c r="V72" s="210"/>
      <c r="W72" s="98"/>
      <c r="X72" s="18"/>
    </row>
    <row r="73" spans="1:24" ht="15.75">
      <c r="A73" s="53"/>
      <c r="B73" s="54"/>
      <c r="C73" s="53"/>
      <c r="D73" s="53"/>
      <c r="E73" s="53"/>
      <c r="F73" s="53"/>
      <c r="G73" s="54"/>
      <c r="H73" s="54"/>
      <c r="I73" s="54"/>
      <c r="J73" s="54"/>
      <c r="K73" s="54"/>
      <c r="L73" s="55"/>
      <c r="M73" s="55"/>
      <c r="N73" s="55"/>
      <c r="O73" s="210"/>
      <c r="P73" s="210"/>
      <c r="Q73" s="210"/>
      <c r="R73" s="210"/>
      <c r="S73" s="210"/>
      <c r="T73" s="210"/>
      <c r="U73" s="210"/>
      <c r="V73" s="210"/>
      <c r="W73" s="98"/>
      <c r="X73" s="18"/>
    </row>
    <row r="74" spans="1:24" ht="15.75">
      <c r="A74" s="53"/>
      <c r="B74" s="54"/>
      <c r="C74" s="53"/>
      <c r="D74" s="53"/>
      <c r="E74" s="53"/>
      <c r="F74" s="53"/>
      <c r="G74" s="54"/>
      <c r="H74" s="54"/>
      <c r="I74" s="54"/>
      <c r="J74" s="54"/>
      <c r="K74" s="54"/>
      <c r="L74" s="55"/>
      <c r="M74" s="55"/>
      <c r="N74" s="55"/>
      <c r="O74" s="210"/>
      <c r="P74" s="210"/>
      <c r="Q74" s="210"/>
      <c r="R74" s="210"/>
      <c r="S74" s="210"/>
      <c r="T74" s="210"/>
      <c r="U74" s="210"/>
      <c r="V74" s="210"/>
      <c r="W74" s="98"/>
      <c r="X74" s="18"/>
    </row>
    <row r="75" spans="1:24" ht="15.75">
      <c r="A75" s="53"/>
      <c r="B75" s="54"/>
      <c r="C75" s="53"/>
      <c r="D75" s="53"/>
      <c r="E75" s="53"/>
      <c r="F75" s="53"/>
      <c r="G75" s="54"/>
      <c r="H75" s="54"/>
      <c r="I75" s="54"/>
      <c r="J75" s="54"/>
      <c r="K75" s="54"/>
      <c r="L75" s="55"/>
      <c r="M75" s="55"/>
      <c r="N75" s="55"/>
      <c r="O75" s="210"/>
      <c r="P75" s="210"/>
      <c r="Q75" s="210"/>
      <c r="R75" s="210"/>
      <c r="S75" s="210"/>
      <c r="T75" s="210"/>
      <c r="U75" s="210"/>
      <c r="V75" s="210"/>
      <c r="W75" s="98"/>
      <c r="X75" s="18"/>
    </row>
    <row r="76" spans="1:24" ht="15.75">
      <c r="A76" s="53"/>
      <c r="B76" s="54"/>
      <c r="C76" s="53"/>
      <c r="D76" s="53"/>
      <c r="E76" s="53"/>
      <c r="F76" s="53"/>
      <c r="G76" s="54"/>
      <c r="H76" s="54"/>
      <c r="I76" s="54"/>
      <c r="J76" s="54"/>
      <c r="K76" s="54"/>
      <c r="L76" s="55"/>
      <c r="M76" s="55"/>
      <c r="N76" s="55"/>
      <c r="O76" s="210"/>
      <c r="P76" s="210"/>
      <c r="Q76" s="210"/>
      <c r="R76" s="210"/>
      <c r="S76" s="210"/>
      <c r="T76" s="210"/>
      <c r="U76" s="210"/>
      <c r="V76" s="210"/>
      <c r="W76" s="98"/>
      <c r="X76" s="18"/>
    </row>
    <row r="77" spans="1:24" ht="15.75">
      <c r="A77" s="5"/>
      <c r="B77" s="3"/>
      <c r="C77" s="5"/>
      <c r="D77" s="5"/>
      <c r="E77" s="5"/>
      <c r="F77" s="5"/>
      <c r="G77" s="3"/>
      <c r="H77" s="3"/>
      <c r="I77" s="3"/>
      <c r="J77" s="3"/>
      <c r="K77" s="3"/>
      <c r="L77" s="4"/>
      <c r="M77" s="4"/>
      <c r="N77" s="4"/>
      <c r="O77" s="211"/>
      <c r="P77" s="211"/>
      <c r="Q77" s="211"/>
      <c r="R77" s="211"/>
      <c r="S77" s="211"/>
      <c r="T77" s="211"/>
      <c r="U77" s="211"/>
      <c r="V77" s="211"/>
      <c r="W77" s="98"/>
      <c r="X77" s="18"/>
    </row>
    <row r="78" spans="1:24" ht="15.75">
      <c r="W78" s="98"/>
      <c r="X78" s="18"/>
    </row>
  </sheetData>
  <sheetProtection password="CC13" sheet="1" objects="1" scenarios="1" formatCells="0" formatColumns="0" formatRows="0" selectLockedCells="1" autoFilter="0"/>
  <autoFilter ref="B10:B63"/>
  <mergeCells count="16">
    <mergeCell ref="B68:V68"/>
    <mergeCell ref="I1:J1"/>
    <mergeCell ref="K1:M1"/>
    <mergeCell ref="B65:L65"/>
    <mergeCell ref="A5:B5"/>
    <mergeCell ref="A6:B6"/>
    <mergeCell ref="C6:I6"/>
    <mergeCell ref="A7:B7"/>
    <mergeCell ref="C7:I7"/>
    <mergeCell ref="A8:B8"/>
    <mergeCell ref="C8:I8"/>
    <mergeCell ref="A3:B3"/>
    <mergeCell ref="A4:B4"/>
    <mergeCell ref="C3:I3"/>
    <mergeCell ref="C4:I4"/>
    <mergeCell ref="C5:I5"/>
  </mergeCells>
  <phoneticPr fontId="4" type="noConversion"/>
  <conditionalFormatting sqref="I13:I61">
    <cfRule type="expression" dxfId="97" priority="27">
      <formula>I13&gt;=0.01</formula>
    </cfRule>
  </conditionalFormatting>
  <conditionalFormatting sqref="I13:I61">
    <cfRule type="expression" dxfId="96" priority="19">
      <formula>I13=""</formula>
    </cfRule>
    <cfRule type="expression" dxfId="95" priority="26">
      <formula>I13&gt;=0.01</formula>
    </cfRule>
  </conditionalFormatting>
  <conditionalFormatting sqref="J13:K61">
    <cfRule type="expression" dxfId="94" priority="25">
      <formula>$I13&gt;=0.01</formula>
    </cfRule>
  </conditionalFormatting>
  <conditionalFormatting sqref="J13:K61">
    <cfRule type="expression" dxfId="93" priority="24">
      <formula>OR(J13="300",J13=301,J13=304,J13=310)</formula>
    </cfRule>
  </conditionalFormatting>
  <conditionalFormatting sqref="J13:K61">
    <cfRule type="expression" dxfId="92" priority="18">
      <formula>I13=""</formula>
    </cfRule>
    <cfRule type="expression" dxfId="91" priority="22">
      <formula>SUMPRODUCT(ISNUMBER(FIND($W$13:$W$38,J13))*1)&gt;0</formula>
    </cfRule>
  </conditionalFormatting>
  <conditionalFormatting sqref="I62">
    <cfRule type="expression" dxfId="90" priority="21">
      <formula>I62&lt;&gt;100</formula>
    </cfRule>
  </conditionalFormatting>
  <conditionalFormatting sqref="H13:H61 C15:E61 E14 E13:F13 C13:D14 J13:N61">
    <cfRule type="expression" dxfId="89" priority="16">
      <formula>$B13=""</formula>
    </cfRule>
  </conditionalFormatting>
  <conditionalFormatting sqref="Q13:Q61">
    <cfRule type="expression" dxfId="88" priority="60">
      <formula>A13=""</formula>
    </cfRule>
  </conditionalFormatting>
  <conditionalFormatting sqref="R13:R61">
    <cfRule type="expression" dxfId="87" priority="11">
      <formula>B13=""</formula>
    </cfRule>
  </conditionalFormatting>
  <conditionalFormatting sqref="S13:S61">
    <cfRule type="expression" dxfId="86" priority="10">
      <formula>C13=""</formula>
    </cfRule>
  </conditionalFormatting>
  <conditionalFormatting sqref="T13:T61">
    <cfRule type="expression" dxfId="85" priority="9">
      <formula>D13=""</formula>
    </cfRule>
  </conditionalFormatting>
  <conditionalFormatting sqref="G13:G61">
    <cfRule type="expression" dxfId="84" priority="8">
      <formula>$B13=""</formula>
    </cfRule>
  </conditionalFormatting>
  <conditionalFormatting sqref="O13:P61">
    <cfRule type="expression" dxfId="83" priority="7">
      <formula>$B13=""</formula>
    </cfRule>
  </conditionalFormatting>
  <conditionalFormatting sqref="U13:V61">
    <cfRule type="expression" dxfId="82" priority="6">
      <formula>$B13=""</formula>
    </cfRule>
  </conditionalFormatting>
  <conditionalFormatting sqref="M13:M61">
    <cfRule type="expression" dxfId="81" priority="2">
      <formula>AND($L13="BCF",$M13&gt;=100)</formula>
    </cfRule>
    <cfRule type="expression" dxfId="80" priority="1">
      <formula>AND($L13="log Kow",$M13&gt;=3)</formula>
    </cfRule>
  </conditionalFormatting>
  <dataValidations count="11">
    <dataValidation type="list" allowBlank="1" showInputMessage="1" showErrorMessage="1" error="please select" sqref="H13:H61">
      <formula1>Funktion</formula1>
    </dataValidation>
    <dataValidation type="list" allowBlank="1" showInputMessage="1" showErrorMessage="1" sqref="L13:L61">
      <formula1>BCF</formula1>
    </dataValidation>
    <dataValidation type="decimal" allowBlank="1" showErrorMessage="1" errorTitle="Vorprodukt" error="Not possible" promptTitle="Vorproduktenummer" prompt="Bitte eingeben oder auswählen, in welchem Vorprodukt diie Substanz enthalten ist." sqref="E13:E61">
      <formula1>0</formula1>
      <formula2>200</formula2>
    </dataValidation>
    <dataValidation allowBlank="1" showErrorMessage="1" errorTitle="Vorprodukt" error="Not possible" promptTitle="Vorproduktenummer" prompt="Bitte eingeben oder auswählen, in welchem Vorprodukt diie Substanz enthalten ist." sqref="F13:F61 D13:D61"/>
    <dataValidation type="decimal" allowBlank="1" showInputMessage="1" showErrorMessage="1" prompt="Fill-in value between 0 and 100 (%)" sqref="V13:V61">
      <formula1>0</formula1>
      <formula2>100</formula2>
    </dataValidation>
    <dataValidation type="list" allowBlank="1" showInputMessage="1" showErrorMessage="1" error="Bitte auswählen!" sqref="O13:P61 U13:U61">
      <formula1>janein</formula1>
    </dataValidation>
    <dataValidation type="list" allowBlank="1" showInputMessage="1" showErrorMessage="1" sqref="N13:N61">
      <formula1>Form_Substanz</formula1>
    </dataValidation>
    <dataValidation type="list" allowBlank="1" showInputMessage="1" showErrorMessage="1" sqref="K13:K61">
      <formula1>Ausnahme</formula1>
    </dataValidation>
    <dataValidation type="list" allowBlank="1" showInputMessage="1" showErrorMessage="1" sqref="C13:C61">
      <formula1>VPName</formula1>
    </dataValidation>
    <dataValidation allowBlank="1" showInputMessage="1" showErrorMessage="1" errorTitle="Please select" sqref="K1"/>
    <dataValidation allowBlank="1" showInputMessage="1" showErrorMessage="1" error="Bitte auswählen!" sqref="Q13:T61"/>
  </dataValidations>
  <pageMargins left="0.78740157499999996" right="0.78740157499999996" top="0.984251969" bottom="0.984251969" header="0.4921259845" footer="0.4921259845"/>
  <pageSetup paperSize="9" scale="38" orientation="landscape" r:id="rId1"/>
  <headerFooter alignWithMargins="0"/>
  <ignoredErrors>
    <ignoredError sqref="G5:H5 I13:I14 F13:F15 F28:F61 B68 K1 F16:F27 I16:I6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4">
    <pageSetUpPr fitToPage="1"/>
  </sheetPr>
  <dimension ref="A1:U84"/>
  <sheetViews>
    <sheetView zoomScale="97" zoomScaleNormal="97" workbookViewId="0">
      <selection activeCell="E20" sqref="E20"/>
    </sheetView>
  </sheetViews>
  <sheetFormatPr defaultColWidth="11.42578125" defaultRowHeight="12.75"/>
  <cols>
    <col min="1" max="1" width="4.140625" style="1" customWidth="1"/>
    <col min="2" max="2" width="35.28515625" customWidth="1"/>
    <col min="3" max="3" width="10.5703125" style="1" bestFit="1" customWidth="1"/>
    <col min="4" max="4" width="15.85546875" customWidth="1"/>
    <col min="5" max="5" width="11" bestFit="1" customWidth="1"/>
    <col min="6" max="6" width="41.85546875" customWidth="1"/>
    <col min="7" max="7" width="17" bestFit="1" customWidth="1"/>
    <col min="8" max="8" width="10.42578125" bestFit="1" customWidth="1"/>
    <col min="9" max="9" width="9.28515625" customWidth="1"/>
    <col min="10" max="11" width="8.7109375" customWidth="1"/>
    <col min="12" max="12" width="10" style="111" customWidth="1"/>
    <col min="13" max="13" width="8.7109375" style="2" customWidth="1"/>
    <col min="14" max="14" width="9.28515625" style="2" customWidth="1"/>
    <col min="15" max="15" width="8.7109375" style="2" customWidth="1"/>
    <col min="16" max="17" width="9.85546875" customWidth="1"/>
    <col min="18" max="18" width="8.5703125" hidden="1" customWidth="1"/>
    <col min="20" max="20" width="11.42578125" hidden="1" customWidth="1"/>
  </cols>
  <sheetData>
    <row r="1" spans="1:21" ht="18.75" customHeight="1">
      <c r="A1" s="16"/>
      <c r="B1" s="103"/>
      <c r="C1" s="17"/>
      <c r="D1" s="16"/>
      <c r="E1" s="18"/>
      <c r="F1" s="9"/>
      <c r="G1" s="544" t="str">
        <f>Product!G1</f>
        <v>COMMISSION DECISION</v>
      </c>
      <c r="H1" s="569"/>
      <c r="I1" s="569"/>
      <c r="J1" s="557">
        <f>Product!I1</f>
        <v>0</v>
      </c>
      <c r="K1" s="563"/>
      <c r="L1" s="563"/>
      <c r="M1" s="563"/>
      <c r="N1" s="563"/>
      <c r="O1" s="558"/>
      <c r="P1" s="56"/>
      <c r="Q1" s="56"/>
      <c r="R1" s="54"/>
      <c r="S1" s="54"/>
      <c r="T1" s="54"/>
      <c r="U1" s="54"/>
    </row>
    <row r="2" spans="1:21">
      <c r="A2" s="23"/>
      <c r="B2" s="46"/>
      <c r="C2" s="46"/>
      <c r="D2" s="23"/>
      <c r="E2" s="46"/>
      <c r="F2" s="54"/>
      <c r="G2" s="108"/>
      <c r="H2" s="46"/>
      <c r="I2" s="46"/>
      <c r="J2" s="303" t="str">
        <f>Product!I2</f>
        <v>Template Nov 2017</v>
      </c>
      <c r="K2" s="54"/>
      <c r="L2" s="139"/>
      <c r="M2" s="49"/>
      <c r="N2" s="49"/>
      <c r="O2" s="49"/>
      <c r="P2" s="49"/>
      <c r="Q2" s="49"/>
      <c r="R2" s="54"/>
      <c r="S2" s="54"/>
      <c r="T2" s="54"/>
      <c r="U2" s="54"/>
    </row>
    <row r="3" spans="1:21">
      <c r="A3" s="529" t="str">
        <f>Product!A4</f>
        <v>Contract number:</v>
      </c>
      <c r="B3" s="530"/>
      <c r="C3" s="576">
        <f>Product!C4</f>
        <v>0</v>
      </c>
      <c r="D3" s="576"/>
      <c r="E3" s="576"/>
      <c r="F3" s="576"/>
      <c r="G3" s="19"/>
      <c r="H3" s="54"/>
      <c r="I3" s="54"/>
      <c r="J3" s="54"/>
      <c r="K3" s="54"/>
      <c r="L3" s="139"/>
      <c r="M3" s="54"/>
      <c r="N3" s="54"/>
      <c r="O3" s="54"/>
      <c r="P3" s="54"/>
      <c r="Q3" s="54"/>
      <c r="R3" s="54"/>
      <c r="S3" s="54"/>
      <c r="T3" s="54"/>
      <c r="U3" s="54"/>
    </row>
    <row r="4" spans="1:21" ht="15">
      <c r="A4" s="529" t="str">
        <f>Product!A5</f>
        <v>Licence Holder:</v>
      </c>
      <c r="B4" s="530"/>
      <c r="C4" s="576">
        <f>Product!C5</f>
        <v>0</v>
      </c>
      <c r="D4" s="576"/>
      <c r="E4" s="576"/>
      <c r="F4" s="576"/>
      <c r="G4" s="19"/>
      <c r="H4" s="257" t="str">
        <f>Product!H4</f>
        <v>Date:</v>
      </c>
      <c r="I4" s="578">
        <f>Product!I4</f>
        <v>0</v>
      </c>
      <c r="J4" s="579"/>
      <c r="K4" s="54"/>
      <c r="L4" s="139"/>
      <c r="M4" s="54"/>
      <c r="N4" s="54"/>
      <c r="O4" s="54"/>
      <c r="P4" s="54"/>
      <c r="Q4" s="54"/>
      <c r="R4" s="54"/>
      <c r="S4" s="54"/>
      <c r="T4" s="54"/>
      <c r="U4" s="54"/>
    </row>
    <row r="5" spans="1:21" ht="15">
      <c r="A5" s="529" t="str">
        <f>Product!A6</f>
        <v>Distributor / Product name (Country):</v>
      </c>
      <c r="B5" s="530"/>
      <c r="C5" s="576">
        <f>Product!C6</f>
        <v>0</v>
      </c>
      <c r="D5" s="576"/>
      <c r="E5" s="576"/>
      <c r="F5" s="576"/>
      <c r="G5" s="19"/>
      <c r="H5" s="257" t="str">
        <f>Product!H5</f>
        <v>Version:</v>
      </c>
      <c r="I5" s="580">
        <f>Product!I5</f>
        <v>0</v>
      </c>
      <c r="J5" s="581"/>
      <c r="K5" s="54"/>
      <c r="L5" s="139"/>
      <c r="M5" s="19"/>
      <c r="N5" s="54"/>
      <c r="O5" s="54"/>
      <c r="P5" s="54"/>
      <c r="Q5" s="54"/>
      <c r="R5" s="54"/>
      <c r="S5" s="54"/>
      <c r="T5" s="54"/>
      <c r="U5" s="54"/>
    </row>
    <row r="6" spans="1:21" ht="15.75">
      <c r="A6" s="529" t="str">
        <f>Product!A22</f>
        <v>Type of product:</v>
      </c>
      <c r="B6" s="530"/>
      <c r="C6" s="576">
        <f>Product!C22</f>
        <v>0</v>
      </c>
      <c r="D6" s="576"/>
      <c r="E6" s="576"/>
      <c r="F6" s="576"/>
      <c r="G6" s="19"/>
      <c r="H6" s="57"/>
      <c r="I6" s="54"/>
      <c r="J6" s="54"/>
      <c r="K6" s="54"/>
      <c r="L6" s="139"/>
      <c r="M6" s="54"/>
      <c r="N6" s="54"/>
      <c r="O6" s="54"/>
      <c r="P6" s="54"/>
      <c r="Q6" s="54"/>
      <c r="R6" s="54"/>
      <c r="S6" s="18"/>
      <c r="T6" s="18"/>
      <c r="U6" s="18"/>
    </row>
    <row r="7" spans="1:21" ht="15.75">
      <c r="A7" s="529" t="str">
        <f>Product!A24</f>
        <v>Form of product:</v>
      </c>
      <c r="B7" s="530"/>
      <c r="C7" s="576">
        <f>Product!C24</f>
        <v>0</v>
      </c>
      <c r="D7" s="576"/>
      <c r="E7" s="576"/>
      <c r="F7" s="576"/>
      <c r="G7" s="169"/>
      <c r="H7" s="169"/>
      <c r="I7" s="169"/>
      <c r="J7" s="54"/>
      <c r="K7" s="54"/>
      <c r="L7" s="139"/>
      <c r="M7" s="54"/>
      <c r="N7" s="54"/>
      <c r="O7" s="54"/>
      <c r="P7" s="54"/>
      <c r="Q7" s="54"/>
      <c r="R7" s="54"/>
      <c r="S7" s="18"/>
      <c r="T7" s="18"/>
      <c r="U7" s="18"/>
    </row>
    <row r="8" spans="1:21" ht="9.75" customHeight="1">
      <c r="A8" s="170"/>
      <c r="B8" s="258"/>
      <c r="C8" s="258"/>
      <c r="D8" s="258"/>
      <c r="E8" s="258"/>
      <c r="F8" s="54"/>
      <c r="G8" s="258"/>
      <c r="H8" s="258"/>
      <c r="I8" s="258"/>
      <c r="J8" s="258"/>
      <c r="K8" s="258"/>
      <c r="L8" s="139"/>
      <c r="M8" s="258"/>
      <c r="N8" s="58"/>
      <c r="O8" s="49"/>
      <c r="P8" s="258"/>
      <c r="Q8" s="258"/>
      <c r="R8" s="54"/>
      <c r="S8" s="18"/>
      <c r="T8" s="18"/>
      <c r="U8" s="18"/>
    </row>
    <row r="9" spans="1:21" ht="9.75" customHeight="1">
      <c r="A9" s="170"/>
      <c r="B9" s="258"/>
      <c r="C9" s="258"/>
      <c r="D9" s="258"/>
      <c r="E9" s="258"/>
      <c r="F9" s="54"/>
      <c r="G9" s="258"/>
      <c r="H9" s="258"/>
      <c r="I9" s="258"/>
      <c r="J9" s="258"/>
      <c r="K9" s="258"/>
      <c r="L9" s="139"/>
      <c r="M9" s="258"/>
      <c r="N9" s="58"/>
      <c r="O9" s="49"/>
      <c r="P9" s="258"/>
      <c r="Q9" s="258"/>
      <c r="R9" s="54"/>
      <c r="S9" s="18"/>
      <c r="T9" s="18"/>
      <c r="U9" s="18"/>
    </row>
    <row r="10" spans="1:21" ht="27" customHeight="1">
      <c r="A10" s="35" t="str">
        <f>'Ingoing Substances'!A10</f>
        <v>cons.</v>
      </c>
      <c r="B10" s="204" t="str">
        <f>'Ingoing Substances'!B10</f>
        <v>Ingoing substance 3)</v>
      </c>
      <c r="C10" s="26" t="str">
        <f>'Ingoing Substances'!C10</f>
        <v>contained in primary product</v>
      </c>
      <c r="D10" s="35" t="s">
        <v>2</v>
      </c>
      <c r="E10" s="35" t="s">
        <v>179</v>
      </c>
      <c r="F10" s="101" t="s">
        <v>906</v>
      </c>
      <c r="G10" s="26" t="str">
        <f>'Ingoing Substances'!I10</f>
        <v>weight in the formulation in</v>
      </c>
      <c r="H10" s="573" t="str">
        <f>IF(Product!$C$2=Languages!A3,Languages!A35,Languages!B35)</f>
        <v>Fill-in only if substance not included in the DID-list</v>
      </c>
      <c r="I10" s="574">
        <f>IF(Product!$C$2="Deutsch",Languages!D10,Languages!E10)</f>
        <v>0</v>
      </c>
      <c r="J10" s="574">
        <f>IF(Product!$C$2="Deutsch",Languages!E10,Languages!F10)</f>
        <v>0</v>
      </c>
      <c r="K10" s="575">
        <f>IF(Product!$C$2="Deutsch",Languages!F10,Languages!G10)</f>
        <v>0</v>
      </c>
      <c r="L10" s="260" t="str">
        <f>IF(Product!$C$2=Languages!A3,Languages!A222,Languages!B222)</f>
        <v>exemption for anNBO</v>
      </c>
      <c r="M10" s="204" t="str">
        <f>H11</f>
        <v>DF</v>
      </c>
      <c r="N10" s="35" t="str">
        <f>I11</f>
        <v>TF chron.</v>
      </c>
      <c r="O10" s="577" t="str">
        <f>IF(Product!$C$2=Languages!A3,Languages!A40,Languages!B40)</f>
        <v>biodegradable</v>
      </c>
      <c r="P10" s="577">
        <f>IF(Product!$C$2="Deutsch",Languages!H35,Languages!I35)</f>
        <v>0</v>
      </c>
      <c r="Q10" s="204" t="str">
        <f>K11</f>
        <v>anaerobic</v>
      </c>
      <c r="R10" s="570" t="str">
        <f>IF(Product!$C$2=Languages!A3,Languages!A167,Languages!B167)</f>
        <v>Contains palm/palm kernel oil</v>
      </c>
      <c r="S10" s="18"/>
      <c r="T10" s="18"/>
      <c r="U10" s="18"/>
    </row>
    <row r="11" spans="1:21" ht="23.25">
      <c r="A11" s="36" t="str">
        <f>'Ingoing Substances'!A11</f>
        <v>no:</v>
      </c>
      <c r="B11" s="59" t="str">
        <f>'Ingoing Substances'!B11</f>
        <v>Name (IUPAC)</v>
      </c>
      <c r="C11" s="28"/>
      <c r="D11" s="36" t="str">
        <f>'Ingoing Substances'!G11</f>
        <v>no:</v>
      </c>
      <c r="E11" s="36" t="str">
        <f>D11</f>
        <v>no:</v>
      </c>
      <c r="F11" s="129" t="s">
        <v>182</v>
      </c>
      <c r="G11" s="28" t="str">
        <f>'Ingoing Substances'!I11</f>
        <v>mass-% (=g/100g product)</v>
      </c>
      <c r="H11" s="28" t="str">
        <f>IF(Product!$C$2=Languages!A3,Languages!A36,Languages!B36)</f>
        <v>DF</v>
      </c>
      <c r="I11" s="28" t="str">
        <f>IF(Product!$C$2=Languages!A3,Languages!A37,Languages!B37)</f>
        <v>TF chron.</v>
      </c>
      <c r="J11" s="28" t="str">
        <f>IF(Product!$C$2=Languages!A3,Languages!A38,Languages!B38)</f>
        <v>aerobic</v>
      </c>
      <c r="K11" s="28" t="str">
        <f>IF(Product!$C$2=Languages!A3,Languages!A39,Languages!B39)</f>
        <v>anaerobic</v>
      </c>
      <c r="L11" s="28" t="str">
        <f>IF(Product!$C$2=Languages!A3,Languages!A58,Languages!B58)</f>
        <v>(please choose)</v>
      </c>
      <c r="M11" s="59"/>
      <c r="N11" s="36" t="s">
        <v>13</v>
      </c>
      <c r="O11" s="231" t="str">
        <f>J11</f>
        <v>aerobic</v>
      </c>
      <c r="P11" s="232" t="str">
        <f>K11</f>
        <v>anaerobic</v>
      </c>
      <c r="Q11" s="149" t="str">
        <f>L10</f>
        <v>exemption for anNBO</v>
      </c>
      <c r="R11" s="571"/>
      <c r="S11" s="18"/>
      <c r="T11" s="18"/>
      <c r="U11" s="18"/>
    </row>
    <row r="12" spans="1:21" ht="15.75">
      <c r="A12" s="75">
        <v>1</v>
      </c>
      <c r="B12" s="30" t="str">
        <f>'Formulation Pre-Products'!B12</f>
        <v>water</v>
      </c>
      <c r="C12" s="38" t="s">
        <v>7</v>
      </c>
      <c r="D12" s="60" t="s">
        <v>7</v>
      </c>
      <c r="E12" s="38" t="s">
        <v>7</v>
      </c>
      <c r="F12" s="30"/>
      <c r="G12" s="120" t="str">
        <f>IF('Ingoing Substances'!I12="","",'Ingoing Substances'!I12)</f>
        <v/>
      </c>
      <c r="H12" s="61"/>
      <c r="I12" s="61"/>
      <c r="J12" s="61"/>
      <c r="K12" s="61"/>
      <c r="L12" s="213"/>
      <c r="M12" s="39" t="s">
        <v>7</v>
      </c>
      <c r="N12" s="230" t="s">
        <v>7</v>
      </c>
      <c r="O12" s="73" t="s">
        <v>7</v>
      </c>
      <c r="P12" s="73" t="s">
        <v>7</v>
      </c>
      <c r="Q12" s="73" t="s">
        <v>7</v>
      </c>
      <c r="R12" s="73"/>
      <c r="S12" s="18"/>
      <c r="T12" s="18"/>
      <c r="U12" s="18"/>
    </row>
    <row r="13" spans="1:21" ht="15.75">
      <c r="A13" s="37">
        <v>2</v>
      </c>
      <c r="B13" s="337" t="str">
        <f>IF('Ingoing Substances'!B13="","",'Ingoing Substances'!B13)</f>
        <v/>
      </c>
      <c r="C13" s="338" t="str">
        <f>IF('Ingoing Substances'!C13="","",'Ingoing Substances'!C13)</f>
        <v/>
      </c>
      <c r="D13" s="339" t="str">
        <f>IF('Ingoing Substances'!G13="","",'Ingoing Substances'!G13)</f>
        <v/>
      </c>
      <c r="E13" s="6"/>
      <c r="F13" s="62" t="str">
        <f>IF(E13&gt;0,VLOOKUP(E13,'DID List'!A:L,3,FALSE),"   ")</f>
        <v xml:space="preserve">   </v>
      </c>
      <c r="G13" s="120" t="str">
        <f>IF('Ingoing Substances'!I13="","",'Ingoing Substances'!I13)</f>
        <v/>
      </c>
      <c r="H13" s="155"/>
      <c r="I13" s="162"/>
      <c r="J13" s="155"/>
      <c r="K13" s="155"/>
      <c r="L13" s="340"/>
      <c r="M13" s="63" t="str">
        <f>IF($E13=0,"",IF($E13="not included",H13,VLOOKUP($E13,'DID List'!$A:$L,10,)))</f>
        <v/>
      </c>
      <c r="N13" s="233" t="str">
        <f>IF($E13=0,"",IF($E13="not included",I13,VLOOKUP($E13,'DID List'!$A:$L,9,)))</f>
        <v/>
      </c>
      <c r="O13" s="63" t="str">
        <f>IF($E13=0,"",IF($E13="not included",J13,VLOOKUP($E13,'DID List'!$A:$L,11,)))</f>
        <v/>
      </c>
      <c r="P13" s="63" t="str">
        <f>IF($E13=0,"",IF($E13="not included",K13,VLOOKUP($E13,'DID List'!$A:$L,12,)))</f>
        <v/>
      </c>
      <c r="Q13" s="63" t="str">
        <f>IF($E13=0,"",IF(AND(P13="O",(OR($L13=1,$L13=2,$L13=3))),"Y",P13))</f>
        <v/>
      </c>
      <c r="R13" s="135" t="str">
        <f>IF(B13="","",IF(OR('Ingoing Substances'!H13=Languages!$A$61,'Ingoing Substances'!H13=Languages!$B$61),"Y",IF(OR('Ingoing Substances'!H13=Languages!$A$166,'Ingoing Substances'!H13=Languages!$B$166),"Y","N")))</f>
        <v/>
      </c>
      <c r="S13" s="18"/>
      <c r="T13" s="254">
        <v>2401</v>
      </c>
      <c r="U13" s="18"/>
    </row>
    <row r="14" spans="1:21" ht="15.75">
      <c r="A14" s="37">
        <v>3</v>
      </c>
      <c r="B14" s="337" t="str">
        <f>IF('Ingoing Substances'!B14="","",'Ingoing Substances'!B14)</f>
        <v/>
      </c>
      <c r="C14" s="338" t="str">
        <f>IF('Ingoing Substances'!C14="","",'Ingoing Substances'!C14)</f>
        <v/>
      </c>
      <c r="D14" s="339" t="str">
        <f>IF('Ingoing Substances'!G14="","",'Ingoing Substances'!G14)</f>
        <v/>
      </c>
      <c r="E14" s="6"/>
      <c r="F14" s="62" t="str">
        <f>IF(E14&gt;0,VLOOKUP(E14,'DID List'!A:L,3,FALSE),"   ")</f>
        <v xml:space="preserve">   </v>
      </c>
      <c r="G14" s="120" t="str">
        <f>IF('Ingoing Substances'!I14="","",'Ingoing Substances'!I14)</f>
        <v/>
      </c>
      <c r="H14" s="155"/>
      <c r="I14" s="162"/>
      <c r="J14" s="155"/>
      <c r="K14" s="155"/>
      <c r="L14" s="340"/>
      <c r="M14" s="63" t="str">
        <f>IF($E14=0,"",IF($E14="not included",H14,VLOOKUP($E14,'DID List'!$A:$L,10,)))</f>
        <v/>
      </c>
      <c r="N14" s="233" t="str">
        <f>IF($E14=0,"",IF($E14="not included",I14,VLOOKUP($E14,'DID List'!$A:$L,9,)))</f>
        <v/>
      </c>
      <c r="O14" s="63" t="str">
        <f>IF($E14=0,"",IF($E14="not included",J14,VLOOKUP($E14,'DID List'!$A:$L,11,)))</f>
        <v/>
      </c>
      <c r="P14" s="63" t="str">
        <f>IF($E14=0,"",IF($E14="not included",K14,VLOOKUP($E14,'DID List'!$A:$L,12,)))</f>
        <v/>
      </c>
      <c r="Q14" s="63" t="str">
        <f t="shared" ref="Q14:Q61" si="0">IF($E14=0,"",IF(AND(P14="O",(OR($L14=1,$L14=2,$L14=3))),"Y",P14))</f>
        <v/>
      </c>
      <c r="R14" s="135" t="str">
        <f>IF(B14="","",IF(OR('Ingoing Substances'!H14=Languages!$A$61,'Ingoing Substances'!H14=Languages!$B$61),"Y",IF(OR('Ingoing Substances'!H14=Languages!$A$166,'Ingoing Substances'!H14=Languages!$B$166),"Y","N")))</f>
        <v/>
      </c>
      <c r="S14" s="18"/>
      <c r="T14" s="254">
        <v>2410</v>
      </c>
      <c r="U14" s="18"/>
    </row>
    <row r="15" spans="1:21" ht="15.75">
      <c r="A15" s="37">
        <v>4</v>
      </c>
      <c r="B15" s="337" t="str">
        <f>IF('Ingoing Substances'!B15="","",'Ingoing Substances'!B15)</f>
        <v/>
      </c>
      <c r="C15" s="338" t="str">
        <f>IF('Ingoing Substances'!C15="","",'Ingoing Substances'!C15)</f>
        <v/>
      </c>
      <c r="D15" s="339" t="str">
        <f>IF('Ingoing Substances'!G15="","",'Ingoing Substances'!G15)</f>
        <v/>
      </c>
      <c r="E15" s="6"/>
      <c r="F15" s="62" t="str">
        <f>IF(E15&gt;0,VLOOKUP(E15,'DID List'!A:L,3,FALSE),"   ")</f>
        <v xml:space="preserve">   </v>
      </c>
      <c r="G15" s="120" t="str">
        <f>IF('Ingoing Substances'!I15="","",'Ingoing Substances'!I15)</f>
        <v/>
      </c>
      <c r="H15" s="155"/>
      <c r="I15" s="162"/>
      <c r="J15" s="155"/>
      <c r="K15" s="155"/>
      <c r="L15" s="340"/>
      <c r="M15" s="63" t="str">
        <f>IF($E15=0,"",IF($E15="not included",H15,VLOOKUP($E15,'DID List'!$A:$L,10,)))</f>
        <v/>
      </c>
      <c r="N15" s="233" t="str">
        <f>IF($E15=0,"",IF($E15="not included",I15,VLOOKUP($E15,'DID List'!$A:$L,9,)))</f>
        <v/>
      </c>
      <c r="O15" s="63" t="str">
        <f>IF($E15=0,"",IF($E15="not included",J15,VLOOKUP($E15,'DID List'!$A:$L,11,)))</f>
        <v/>
      </c>
      <c r="P15" s="63" t="str">
        <f>IF($E15=0,"",IF($E15="not included",K15,VLOOKUP($E15,'DID List'!$A:$L,12,)))</f>
        <v/>
      </c>
      <c r="Q15" s="63" t="str">
        <f t="shared" si="0"/>
        <v/>
      </c>
      <c r="R15" s="135" t="str">
        <f>IF(B15="","",IF(OR('Ingoing Substances'!H15=Languages!$A$61,'Ingoing Substances'!H15=Languages!$B$61),"Y",IF(OR('Ingoing Substances'!H15=Languages!$A$166,'Ingoing Substances'!H15=Languages!$B$166),"Y","N")))</f>
        <v/>
      </c>
      <c r="S15" s="18"/>
      <c r="T15" s="254">
        <v>2411</v>
      </c>
      <c r="U15" s="18"/>
    </row>
    <row r="16" spans="1:21" ht="15.75">
      <c r="A16" s="37">
        <v>5</v>
      </c>
      <c r="B16" s="337" t="str">
        <f>IF('Ingoing Substances'!B16="","",'Ingoing Substances'!B16)</f>
        <v/>
      </c>
      <c r="C16" s="338" t="str">
        <f>IF('Ingoing Substances'!C16="","",'Ingoing Substances'!C16)</f>
        <v/>
      </c>
      <c r="D16" s="339" t="str">
        <f>IF('Ingoing Substances'!G16="","",'Ingoing Substances'!G16)</f>
        <v/>
      </c>
      <c r="E16" s="6"/>
      <c r="F16" s="62" t="str">
        <f>IF(E16&gt;0,VLOOKUP(E16,'DID List'!A:L,3,FALSE),"   ")</f>
        <v xml:space="preserve">   </v>
      </c>
      <c r="G16" s="120" t="str">
        <f>IF('Ingoing Substances'!I16="","",'Ingoing Substances'!I16)</f>
        <v/>
      </c>
      <c r="H16" s="155"/>
      <c r="I16" s="162"/>
      <c r="J16" s="155"/>
      <c r="K16" s="155"/>
      <c r="L16" s="340"/>
      <c r="M16" s="63" t="str">
        <f>IF($E16=0,"",IF($E16="not included",H16,VLOOKUP($E16,'DID List'!$A:$L,10,)))</f>
        <v/>
      </c>
      <c r="N16" s="233" t="str">
        <f>IF($E16=0,"",IF($E16="not included",I16,VLOOKUP($E16,'DID List'!$A:$L,9,)))</f>
        <v/>
      </c>
      <c r="O16" s="63" t="str">
        <f>IF($E16=0,"",IF($E16="not included",J16,VLOOKUP($E16,'DID List'!$A:$L,11,)))</f>
        <v/>
      </c>
      <c r="P16" s="63" t="str">
        <f>IF($E16=0,"",IF($E16="not included",K16,VLOOKUP($E16,'DID List'!$A:$L,12,)))</f>
        <v/>
      </c>
      <c r="Q16" s="63" t="str">
        <f t="shared" si="0"/>
        <v/>
      </c>
      <c r="R16" s="135" t="str">
        <f>IF(B16="","",IF(OR('Ingoing Substances'!H16=Languages!$A$61,'Ingoing Substances'!H16=Languages!$B$61),"Y",IF(OR('Ingoing Substances'!H16=Languages!$A$166,'Ingoing Substances'!H16=Languages!$B$166),"Y","N")))</f>
        <v/>
      </c>
      <c r="S16" s="18"/>
      <c r="T16" s="254">
        <v>2504</v>
      </c>
      <c r="U16" s="18"/>
    </row>
    <row r="17" spans="1:21" ht="15.75">
      <c r="A17" s="37">
        <v>6</v>
      </c>
      <c r="B17" s="337" t="str">
        <f>IF('Ingoing Substances'!B17="","",'Ingoing Substances'!B17)</f>
        <v/>
      </c>
      <c r="C17" s="338" t="str">
        <f>IF('Ingoing Substances'!C17="","",'Ingoing Substances'!C17)</f>
        <v/>
      </c>
      <c r="D17" s="339" t="str">
        <f>IF('Ingoing Substances'!G17="","",'Ingoing Substances'!G17)</f>
        <v/>
      </c>
      <c r="E17" s="6"/>
      <c r="F17" s="62" t="str">
        <f>IF(E17&gt;0,VLOOKUP(E17,'DID List'!A:L,3,FALSE),"   ")</f>
        <v xml:space="preserve">   </v>
      </c>
      <c r="G17" s="120" t="str">
        <f>IF('Ingoing Substances'!I17="","",'Ingoing Substances'!I17)</f>
        <v/>
      </c>
      <c r="H17" s="155"/>
      <c r="I17" s="162"/>
      <c r="J17" s="155"/>
      <c r="K17" s="155"/>
      <c r="L17" s="340"/>
      <c r="M17" s="63" t="str">
        <f>IF($E17=0,"",IF($E17="not included",H17,VLOOKUP($E17,'DID List'!$A:$L,10,)))</f>
        <v/>
      </c>
      <c r="N17" s="233" t="str">
        <f>IF($E17=0,"",IF($E17="not included",I17,VLOOKUP($E17,'DID List'!$A:$L,9,)))</f>
        <v/>
      </c>
      <c r="O17" s="63" t="str">
        <f>IF($E17=0,"",IF($E17="not included",J17,VLOOKUP($E17,'DID List'!$A:$L,11,)))</f>
        <v/>
      </c>
      <c r="P17" s="63" t="str">
        <f>IF($E17=0,"",IF($E17="not included",K17,VLOOKUP($E17,'DID List'!$A:$L,12,)))</f>
        <v/>
      </c>
      <c r="Q17" s="63" t="str">
        <f t="shared" si="0"/>
        <v/>
      </c>
      <c r="R17" s="135" t="str">
        <f>IF(B17="","",IF(OR('Ingoing Substances'!H17=Languages!$A$61,'Ingoing Substances'!H17=Languages!$B$61),"Y",IF(OR('Ingoing Substances'!H17=Languages!$A$166,'Ingoing Substances'!H17=Languages!$B$166),"Y","N")))</f>
        <v/>
      </c>
      <c r="S17" s="18"/>
      <c r="T17" s="254">
        <v>2510</v>
      </c>
      <c r="U17" s="18"/>
    </row>
    <row r="18" spans="1:21" ht="15.75">
      <c r="A18" s="37">
        <v>7</v>
      </c>
      <c r="B18" s="337" t="str">
        <f>IF('Ingoing Substances'!B18="","",'Ingoing Substances'!B18)</f>
        <v/>
      </c>
      <c r="C18" s="338" t="str">
        <f>IF('Ingoing Substances'!C18="","",'Ingoing Substances'!C18)</f>
        <v/>
      </c>
      <c r="D18" s="339" t="str">
        <f>IF('Ingoing Substances'!G18="","",'Ingoing Substances'!G18)</f>
        <v/>
      </c>
      <c r="E18" s="6"/>
      <c r="F18" s="62" t="str">
        <f>IF(E18&gt;0,VLOOKUP(E18,'DID List'!A:L,3,FALSE),"   ")</f>
        <v xml:space="preserve">   </v>
      </c>
      <c r="G18" s="120" t="str">
        <f>IF('Ingoing Substances'!I18="","",'Ingoing Substances'!I18)</f>
        <v/>
      </c>
      <c r="H18" s="155"/>
      <c r="I18" s="162"/>
      <c r="J18" s="155"/>
      <c r="K18" s="155"/>
      <c r="L18" s="340"/>
      <c r="M18" s="63" t="str">
        <f>IF($E18=0,"",IF($E18="not included",H18,VLOOKUP($E18,'DID List'!$A:$L,10,)))</f>
        <v/>
      </c>
      <c r="N18" s="233" t="str">
        <f>IF($E18=0,"",IF($E18="not included",I18,VLOOKUP($E18,'DID List'!$A:$L,9,)))</f>
        <v/>
      </c>
      <c r="O18" s="63" t="str">
        <f>IF($E18=0,"",IF($E18="not included",J18,VLOOKUP($E18,'DID List'!$A:$L,11,)))</f>
        <v/>
      </c>
      <c r="P18" s="63" t="str">
        <f>IF($E18=0,"",IF($E18="not included",K18,VLOOKUP($E18,'DID List'!$A:$L,12,)))</f>
        <v/>
      </c>
      <c r="Q18" s="63" t="str">
        <f t="shared" si="0"/>
        <v/>
      </c>
      <c r="R18" s="135" t="str">
        <f>IF(B18="","",IF(OR('Ingoing Substances'!H18=Languages!$A$61,'Ingoing Substances'!H18=Languages!$B$61),"Y",IF(OR('Ingoing Substances'!H18=Languages!$A$166,'Ingoing Substances'!H18=Languages!$B$166),"Y","N")))</f>
        <v/>
      </c>
      <c r="S18" s="18"/>
      <c r="T18" s="254">
        <v>2512</v>
      </c>
      <c r="U18" s="18"/>
    </row>
    <row r="19" spans="1:21" ht="15.75">
      <c r="A19" s="37">
        <v>8</v>
      </c>
      <c r="B19" s="337" t="str">
        <f>IF('Ingoing Substances'!B19="","",'Ingoing Substances'!B19)</f>
        <v/>
      </c>
      <c r="C19" s="338" t="str">
        <f>IF('Ingoing Substances'!C19="","",'Ingoing Substances'!C19)</f>
        <v/>
      </c>
      <c r="D19" s="339" t="str">
        <f>IF('Ingoing Substances'!G19="","",'Ingoing Substances'!G19)</f>
        <v/>
      </c>
      <c r="E19" s="6"/>
      <c r="F19" s="62" t="str">
        <f>IF(E19&gt;0,VLOOKUP(E19,'DID List'!A:L,3,FALSE),"   ")</f>
        <v xml:space="preserve">   </v>
      </c>
      <c r="G19" s="120" t="str">
        <f>IF('Ingoing Substances'!I19="","",'Ingoing Substances'!I19)</f>
        <v/>
      </c>
      <c r="H19" s="155"/>
      <c r="I19" s="162"/>
      <c r="J19" s="155"/>
      <c r="K19" s="155"/>
      <c r="L19" s="340"/>
      <c r="M19" s="63" t="str">
        <f>IF($E19=0,"",IF($E19="not included",H19,VLOOKUP($E19,'DID List'!$A:$L,10,)))</f>
        <v/>
      </c>
      <c r="N19" s="233" t="str">
        <f>IF($E19=0,"",IF($E19="not included",I19,VLOOKUP($E19,'DID List'!$A:$L,9,)))</f>
        <v/>
      </c>
      <c r="O19" s="63" t="str">
        <f>IF($E19=0,"",IF($E19="not included",J19,VLOOKUP($E19,'DID List'!$A:$L,11,)))</f>
        <v/>
      </c>
      <c r="P19" s="63" t="str">
        <f>IF($E19=0,"",IF($E19="not included",K19,VLOOKUP($E19,'DID List'!$A:$L,12,)))</f>
        <v/>
      </c>
      <c r="Q19" s="63" t="str">
        <f t="shared" si="0"/>
        <v/>
      </c>
      <c r="R19" s="135" t="str">
        <f>IF(B19="","",IF(OR('Ingoing Substances'!H19=Languages!$A$61,'Ingoing Substances'!H19=Languages!$B$61),"Y",IF(OR('Ingoing Substances'!H19=Languages!$A$166,'Ingoing Substances'!H19=Languages!$B$166),"Y","N")))</f>
        <v/>
      </c>
      <c r="S19" s="18"/>
      <c r="T19" s="254">
        <v>2608</v>
      </c>
      <c r="U19" s="18"/>
    </row>
    <row r="20" spans="1:21" ht="15.75">
      <c r="A20" s="37">
        <v>9</v>
      </c>
      <c r="B20" s="337" t="str">
        <f>IF('Ingoing Substances'!B20="","",'Ingoing Substances'!B20)</f>
        <v/>
      </c>
      <c r="C20" s="338" t="str">
        <f>IF('Ingoing Substances'!C20="","",'Ingoing Substances'!C20)</f>
        <v/>
      </c>
      <c r="D20" s="339" t="str">
        <f>IF('Ingoing Substances'!G20="","",'Ingoing Substances'!G20)</f>
        <v/>
      </c>
      <c r="E20" s="6"/>
      <c r="F20" s="62" t="str">
        <f>IF(E20&gt;0,VLOOKUP(E20,'DID List'!A:L,3,FALSE),"   ")</f>
        <v xml:space="preserve">   </v>
      </c>
      <c r="G20" s="120" t="str">
        <f>IF('Ingoing Substances'!I20="","",'Ingoing Substances'!I20)</f>
        <v/>
      </c>
      <c r="H20" s="155"/>
      <c r="I20" s="162"/>
      <c r="J20" s="155"/>
      <c r="K20" s="155"/>
      <c r="L20" s="340"/>
      <c r="M20" s="63" t="str">
        <f>IF($E20=0,"",IF($E20="not included",H20,VLOOKUP($E20,'DID List'!$A:$L,10,)))</f>
        <v/>
      </c>
      <c r="N20" s="233" t="str">
        <f>IF($E20=0,"",IF($E20="not included",I20,VLOOKUP($E20,'DID List'!$A:$L,9,)))</f>
        <v/>
      </c>
      <c r="O20" s="63" t="str">
        <f>IF($E20=0,"",IF($E20="not included",J20,VLOOKUP($E20,'DID List'!$A:$L,11,)))</f>
        <v/>
      </c>
      <c r="P20" s="63" t="str">
        <f>IF($E20=0,"",IF($E20="not included",K20,VLOOKUP($E20,'DID List'!$A:$L,12,)))</f>
        <v/>
      </c>
      <c r="Q20" s="63" t="str">
        <f t="shared" si="0"/>
        <v/>
      </c>
      <c r="R20" s="135" t="str">
        <f>IF(B20="","",IF(OR('Ingoing Substances'!H20=Languages!$A$61,'Ingoing Substances'!H20=Languages!$B$61),"Y",IF(OR('Ingoing Substances'!H20=Languages!$A$166,'Ingoing Substances'!H20=Languages!$B$166),"Y","N")))</f>
        <v/>
      </c>
      <c r="S20" s="18"/>
      <c r="T20" s="254">
        <v>2565</v>
      </c>
      <c r="U20" s="18"/>
    </row>
    <row r="21" spans="1:21" ht="15.75">
      <c r="A21" s="37">
        <v>10</v>
      </c>
      <c r="B21" s="337" t="str">
        <f>IF('Ingoing Substances'!B21="","",'Ingoing Substances'!B21)</f>
        <v/>
      </c>
      <c r="C21" s="338" t="str">
        <f>IF('Ingoing Substances'!C21="","",'Ingoing Substances'!C21)</f>
        <v/>
      </c>
      <c r="D21" s="339" t="str">
        <f>IF('Ingoing Substances'!G21="","",'Ingoing Substances'!G21)</f>
        <v/>
      </c>
      <c r="E21" s="6"/>
      <c r="F21" s="62" t="str">
        <f>IF(E21&gt;0,VLOOKUP(E21,'DID List'!A:L,3,FALSE),"   ")</f>
        <v xml:space="preserve">   </v>
      </c>
      <c r="G21" s="120" t="str">
        <f>IF('Ingoing Substances'!I21="","",'Ingoing Substances'!I21)</f>
        <v/>
      </c>
      <c r="H21" s="155"/>
      <c r="I21" s="162"/>
      <c r="J21" s="155"/>
      <c r="K21" s="155"/>
      <c r="L21" s="340"/>
      <c r="M21" s="63" t="str">
        <f>IF($E21=0,"",IF($E21="not included",H21,VLOOKUP($E21,'DID List'!$A:$L,10,)))</f>
        <v/>
      </c>
      <c r="N21" s="233" t="str">
        <f>IF($E21=0,"",IF($E21="not included",I21,VLOOKUP($E21,'DID List'!$A:$L,9,)))</f>
        <v/>
      </c>
      <c r="O21" s="63" t="str">
        <f>IF($E21=0,"",IF($E21="not included",J21,VLOOKUP($E21,'DID List'!$A:$L,11,)))</f>
        <v/>
      </c>
      <c r="P21" s="63" t="str">
        <f>IF($E21=0,"",IF($E21="not included",K21,VLOOKUP($E21,'DID List'!$A:$L,12,)))</f>
        <v/>
      </c>
      <c r="Q21" s="63" t="str">
        <f t="shared" si="0"/>
        <v/>
      </c>
      <c r="R21" s="135" t="str">
        <f>IF(B21="","",IF(OR('Ingoing Substances'!H21=Languages!$A$61,'Ingoing Substances'!H21=Languages!$B$61),"Y",IF(OR('Ingoing Substances'!H21=Languages!$A$166,'Ingoing Substances'!H21=Languages!$B$166),"Y","N")))</f>
        <v/>
      </c>
      <c r="S21" s="18"/>
      <c r="T21" s="18"/>
      <c r="U21" s="18"/>
    </row>
    <row r="22" spans="1:21" ht="15.75">
      <c r="A22" s="37">
        <v>11</v>
      </c>
      <c r="B22" s="337" t="str">
        <f>IF('Ingoing Substances'!B22="","",'Ingoing Substances'!B22)</f>
        <v/>
      </c>
      <c r="C22" s="338" t="str">
        <f>IF('Ingoing Substances'!C22="","",'Ingoing Substances'!C22)</f>
        <v/>
      </c>
      <c r="D22" s="339" t="str">
        <f>IF('Ingoing Substances'!G22="","",'Ingoing Substances'!G22)</f>
        <v/>
      </c>
      <c r="E22" s="6"/>
      <c r="F22" s="62" t="str">
        <f>IF(E22&gt;0,VLOOKUP(E22,'DID List'!A:L,3,FALSE),"   ")</f>
        <v xml:space="preserve">   </v>
      </c>
      <c r="G22" s="120" t="str">
        <f>IF('Ingoing Substances'!I22="","",'Ingoing Substances'!I22)</f>
        <v/>
      </c>
      <c r="H22" s="155"/>
      <c r="I22" s="162"/>
      <c r="J22" s="155"/>
      <c r="K22" s="155"/>
      <c r="L22" s="340"/>
      <c r="M22" s="63" t="str">
        <f>IF($E22=0,"",IF($E22="not included",H22,VLOOKUP($E22,'DID List'!$A:$L,10,)))</f>
        <v/>
      </c>
      <c r="N22" s="233" t="str">
        <f>IF($E22=0,"",IF($E22="not included",I22,VLOOKUP($E22,'DID List'!$A:$L,9,)))</f>
        <v/>
      </c>
      <c r="O22" s="63" t="str">
        <f>IF($E22=0,"",IF($E22="not included",J22,VLOOKUP($E22,'DID List'!$A:$L,11,)))</f>
        <v/>
      </c>
      <c r="P22" s="63" t="str">
        <f>IF($E22=0,"",IF($E22="not included",K22,VLOOKUP($E22,'DID List'!$A:$L,12,)))</f>
        <v/>
      </c>
      <c r="Q22" s="63" t="str">
        <f t="shared" si="0"/>
        <v/>
      </c>
      <c r="R22" s="135" t="str">
        <f>IF(B22="","",IF(OR('Ingoing Substances'!H22=Languages!$A$61,'Ingoing Substances'!H22=Languages!$B$61),"Y",IF(OR('Ingoing Substances'!H22=Languages!$A$166,'Ingoing Substances'!H22=Languages!$B$166),"Y","N")))</f>
        <v/>
      </c>
      <c r="S22" s="18"/>
      <c r="T22" s="18"/>
      <c r="U22" s="18"/>
    </row>
    <row r="23" spans="1:21" ht="15.75">
      <c r="A23" s="37">
        <v>12</v>
      </c>
      <c r="B23" s="337" t="str">
        <f>IF('Ingoing Substances'!B23="","",'Ingoing Substances'!B23)</f>
        <v/>
      </c>
      <c r="C23" s="338" t="str">
        <f>IF('Ingoing Substances'!C23="","",'Ingoing Substances'!C23)</f>
        <v/>
      </c>
      <c r="D23" s="339" t="str">
        <f>IF('Ingoing Substances'!G23="","",'Ingoing Substances'!G23)</f>
        <v/>
      </c>
      <c r="E23" s="6"/>
      <c r="F23" s="62" t="str">
        <f>IF(E23&gt;0,VLOOKUP(E23,'DID List'!A:L,3,FALSE),"   ")</f>
        <v xml:space="preserve">   </v>
      </c>
      <c r="G23" s="120" t="str">
        <f>IF('Ingoing Substances'!I23="","",'Ingoing Substances'!I23)</f>
        <v/>
      </c>
      <c r="H23" s="155"/>
      <c r="I23" s="162"/>
      <c r="J23" s="155"/>
      <c r="K23" s="155"/>
      <c r="L23" s="340"/>
      <c r="M23" s="63" t="str">
        <f>IF($E23=0,"",IF($E23="not included",H23,VLOOKUP($E23,'DID List'!$A:$L,10,)))</f>
        <v/>
      </c>
      <c r="N23" s="233" t="str">
        <f>IF($E23=0,"",IF($E23="not included",I23,VLOOKUP($E23,'DID List'!$A:$L,9,)))</f>
        <v/>
      </c>
      <c r="O23" s="63" t="str">
        <f>IF($E23=0,"",IF($E23="not included",J23,VLOOKUP($E23,'DID List'!$A:$L,11,)))</f>
        <v/>
      </c>
      <c r="P23" s="63" t="str">
        <f>IF($E23=0,"",IF($E23="not included",K23,VLOOKUP($E23,'DID List'!$A:$L,12,)))</f>
        <v/>
      </c>
      <c r="Q23" s="63" t="str">
        <f t="shared" si="0"/>
        <v/>
      </c>
      <c r="R23" s="135" t="str">
        <f>IF(B23="","",IF(OR('Ingoing Substances'!H23=Languages!$A$61,'Ingoing Substances'!H23=Languages!$B$61),"Y",IF(OR('Ingoing Substances'!H23=Languages!$A$166,'Ingoing Substances'!H23=Languages!$B$166),"Y","N")))</f>
        <v/>
      </c>
      <c r="S23" s="18"/>
      <c r="T23" s="18"/>
      <c r="U23" s="18"/>
    </row>
    <row r="24" spans="1:21" ht="15.75">
      <c r="A24" s="37">
        <v>13</v>
      </c>
      <c r="B24" s="337" t="str">
        <f>IF('Ingoing Substances'!B24="","",'Ingoing Substances'!B24)</f>
        <v/>
      </c>
      <c r="C24" s="338" t="str">
        <f>IF('Ingoing Substances'!C24="","",'Ingoing Substances'!C24)</f>
        <v/>
      </c>
      <c r="D24" s="339" t="str">
        <f>IF('Ingoing Substances'!G24="","",'Ingoing Substances'!G24)</f>
        <v/>
      </c>
      <c r="E24" s="6"/>
      <c r="F24" s="62" t="str">
        <f>IF(E24&gt;0,VLOOKUP(E24,'DID List'!A:L,3,FALSE),"   ")</f>
        <v xml:space="preserve">   </v>
      </c>
      <c r="G24" s="120" t="str">
        <f>IF('Ingoing Substances'!I24="","",'Ingoing Substances'!I24)</f>
        <v/>
      </c>
      <c r="H24" s="155"/>
      <c r="I24" s="162"/>
      <c r="J24" s="155"/>
      <c r="K24" s="155"/>
      <c r="L24" s="340"/>
      <c r="M24" s="63" t="str">
        <f>IF($E24=0,"",IF($E24="not included",H24,VLOOKUP($E24,'DID List'!$A:$L,10,)))</f>
        <v/>
      </c>
      <c r="N24" s="233" t="str">
        <f>IF($E24=0,"",IF($E24="not included",I24,VLOOKUP($E24,'DID List'!$A:$L,9,)))</f>
        <v/>
      </c>
      <c r="O24" s="63" t="str">
        <f>IF($E24=0,"",IF($E24="not included",J24,VLOOKUP($E24,'DID List'!$A:$L,11,)))</f>
        <v/>
      </c>
      <c r="P24" s="63" t="str">
        <f>IF($E24=0,"",IF($E24="not included",K24,VLOOKUP($E24,'DID List'!$A:$L,12,)))</f>
        <v/>
      </c>
      <c r="Q24" s="63" t="str">
        <f t="shared" si="0"/>
        <v/>
      </c>
      <c r="R24" s="135" t="str">
        <f>IF(B24="","",IF(OR('Ingoing Substances'!H24=Languages!$A$61,'Ingoing Substances'!H24=Languages!$B$61),"Y",IF(OR('Ingoing Substances'!H24=Languages!$A$166,'Ingoing Substances'!H24=Languages!$B$166),"Y","N")))</f>
        <v/>
      </c>
      <c r="S24" s="18"/>
      <c r="T24" s="18"/>
      <c r="U24" s="18"/>
    </row>
    <row r="25" spans="1:21" ht="15.75">
      <c r="A25" s="37">
        <v>14</v>
      </c>
      <c r="B25" s="337" t="str">
        <f>IF('Ingoing Substances'!B25="","",'Ingoing Substances'!B25)</f>
        <v/>
      </c>
      <c r="C25" s="338" t="str">
        <f>IF('Ingoing Substances'!C25="","",'Ingoing Substances'!C25)</f>
        <v/>
      </c>
      <c r="D25" s="339" t="str">
        <f>IF('Ingoing Substances'!G25="","",'Ingoing Substances'!G25)</f>
        <v/>
      </c>
      <c r="E25" s="6"/>
      <c r="F25" s="62" t="str">
        <f>IF(E25&gt;0,VLOOKUP(E25,'DID List'!A:L,3,FALSE),"   ")</f>
        <v xml:space="preserve">   </v>
      </c>
      <c r="G25" s="120" t="str">
        <f>IF('Ingoing Substances'!I25="","",'Ingoing Substances'!I25)</f>
        <v/>
      </c>
      <c r="H25" s="155"/>
      <c r="I25" s="162"/>
      <c r="J25" s="155"/>
      <c r="K25" s="155"/>
      <c r="L25" s="340"/>
      <c r="M25" s="63" t="str">
        <f>IF($E25=0,"",IF($E25="not included",H25,VLOOKUP($E25,'DID List'!$A:$L,10,)))</f>
        <v/>
      </c>
      <c r="N25" s="233" t="str">
        <f>IF($E25=0,"",IF($E25="not included",I25,VLOOKUP($E25,'DID List'!$A:$L,9,)))</f>
        <v/>
      </c>
      <c r="O25" s="63" t="str">
        <f>IF($E25=0,"",IF($E25="not included",J25,VLOOKUP($E25,'DID List'!$A:$L,11,)))</f>
        <v/>
      </c>
      <c r="P25" s="63" t="str">
        <f>IF($E25=0,"",IF($E25="not included",K25,VLOOKUP($E25,'DID List'!$A:$L,12,)))</f>
        <v/>
      </c>
      <c r="Q25" s="63" t="str">
        <f t="shared" si="0"/>
        <v/>
      </c>
      <c r="R25" s="135" t="str">
        <f>IF(B25="","",IF(OR('Ingoing Substances'!H25=Languages!$A$61,'Ingoing Substances'!H25=Languages!$B$61),"Y",IF(OR('Ingoing Substances'!H25=Languages!$A$166,'Ingoing Substances'!H25=Languages!$B$166),"Y","N")))</f>
        <v/>
      </c>
      <c r="S25" s="18"/>
      <c r="T25" s="18"/>
      <c r="U25" s="18"/>
    </row>
    <row r="26" spans="1:21" ht="15.75">
      <c r="A26" s="37">
        <v>15</v>
      </c>
      <c r="B26" s="337" t="str">
        <f>IF('Ingoing Substances'!B26="","",'Ingoing Substances'!B26)</f>
        <v/>
      </c>
      <c r="C26" s="338" t="str">
        <f>IF('Ingoing Substances'!C26="","",'Ingoing Substances'!C26)</f>
        <v/>
      </c>
      <c r="D26" s="339" t="str">
        <f>IF('Ingoing Substances'!G26="","",'Ingoing Substances'!G26)</f>
        <v/>
      </c>
      <c r="E26" s="6"/>
      <c r="F26" s="62" t="str">
        <f>IF(E26&gt;0,VLOOKUP(E26,'DID List'!A:L,3,FALSE),"   ")</f>
        <v xml:space="preserve">   </v>
      </c>
      <c r="G26" s="120" t="str">
        <f>IF('Ingoing Substances'!I26="","",'Ingoing Substances'!I26)</f>
        <v/>
      </c>
      <c r="H26" s="155"/>
      <c r="I26" s="162"/>
      <c r="J26" s="155"/>
      <c r="K26" s="155"/>
      <c r="L26" s="340"/>
      <c r="M26" s="63" t="str">
        <f>IF($E26=0,"",IF($E26="not included",H26,VLOOKUP($E26,'DID List'!$A:$L,10,)))</f>
        <v/>
      </c>
      <c r="N26" s="233" t="str">
        <f>IF($E26=0,"",IF($E26="not included",I26,VLOOKUP($E26,'DID List'!$A:$L,9,)))</f>
        <v/>
      </c>
      <c r="O26" s="63" t="str">
        <f>IF($E26=0,"",IF($E26="not included",J26,VLOOKUP($E26,'DID List'!$A:$L,11,)))</f>
        <v/>
      </c>
      <c r="P26" s="63" t="str">
        <f>IF($E26=0,"",IF($E26="not included",K26,VLOOKUP($E26,'DID List'!$A:$L,12,)))</f>
        <v/>
      </c>
      <c r="Q26" s="63" t="str">
        <f t="shared" si="0"/>
        <v/>
      </c>
      <c r="R26" s="135" t="str">
        <f>IF(B26="","",IF(OR('Ingoing Substances'!H26=Languages!$A$61,'Ingoing Substances'!H26=Languages!$B$61),"Y",IF(OR('Ingoing Substances'!H26=Languages!$A$166,'Ingoing Substances'!H26=Languages!$B$166),"Y","N")))</f>
        <v/>
      </c>
      <c r="S26" s="18"/>
      <c r="T26" s="18"/>
      <c r="U26" s="18"/>
    </row>
    <row r="27" spans="1:21" ht="15.75">
      <c r="A27" s="37">
        <v>16</v>
      </c>
      <c r="B27" s="337" t="str">
        <f>IF('Ingoing Substances'!B27="","",'Ingoing Substances'!B27)</f>
        <v/>
      </c>
      <c r="C27" s="338" t="str">
        <f>IF('Ingoing Substances'!C27="","",'Ingoing Substances'!C27)</f>
        <v/>
      </c>
      <c r="D27" s="339" t="str">
        <f>IF('Ingoing Substances'!G27="","",'Ingoing Substances'!G27)</f>
        <v/>
      </c>
      <c r="E27" s="6"/>
      <c r="F27" s="62" t="str">
        <f>IF(E27&gt;0,VLOOKUP(E27,'DID List'!A:L,3,FALSE),"   ")</f>
        <v xml:space="preserve">   </v>
      </c>
      <c r="G27" s="120" t="str">
        <f>IF('Ingoing Substances'!I27="","",'Ingoing Substances'!I27)</f>
        <v/>
      </c>
      <c r="H27" s="155"/>
      <c r="I27" s="162"/>
      <c r="J27" s="155"/>
      <c r="K27" s="155"/>
      <c r="L27" s="340"/>
      <c r="M27" s="63" t="str">
        <f>IF($E27=0,"",IF($E27="not included",H27,VLOOKUP($E27,'DID List'!$A:$L,10,)))</f>
        <v/>
      </c>
      <c r="N27" s="233" t="str">
        <f>IF($E27=0,"",IF($E27="not included",I27,VLOOKUP($E27,'DID List'!$A:$L,9,)))</f>
        <v/>
      </c>
      <c r="O27" s="63" t="str">
        <f>IF($E27=0,"",IF($E27="not included",J27,VLOOKUP($E27,'DID List'!$A:$L,11,)))</f>
        <v/>
      </c>
      <c r="P27" s="63" t="str">
        <f>IF($E27=0,"",IF($E27="not included",K27,VLOOKUP($E27,'DID List'!$A:$L,12,)))</f>
        <v/>
      </c>
      <c r="Q27" s="63" t="str">
        <f t="shared" si="0"/>
        <v/>
      </c>
      <c r="R27" s="135" t="str">
        <f>IF(B27="","",IF(OR('Ingoing Substances'!H27=Languages!$A$61,'Ingoing Substances'!H27=Languages!$B$61),"Y",IF(OR('Ingoing Substances'!H27=Languages!$A$166,'Ingoing Substances'!H27=Languages!$B$166),"Y","N")))</f>
        <v/>
      </c>
      <c r="S27" s="18"/>
      <c r="T27" s="18"/>
      <c r="U27" s="18"/>
    </row>
    <row r="28" spans="1:21" ht="15.75">
      <c r="A28" s="37">
        <v>17</v>
      </c>
      <c r="B28" s="337" t="str">
        <f>IF('Ingoing Substances'!B28="","",'Ingoing Substances'!B28)</f>
        <v/>
      </c>
      <c r="C28" s="338" t="str">
        <f>IF('Ingoing Substances'!C28="","",'Ingoing Substances'!C28)</f>
        <v/>
      </c>
      <c r="D28" s="339" t="str">
        <f>IF('Ingoing Substances'!G28="","",'Ingoing Substances'!G28)</f>
        <v/>
      </c>
      <c r="E28" s="6"/>
      <c r="F28" s="62" t="str">
        <f>IF(E28&gt;0,VLOOKUP(E28,'DID List'!A:L,3,FALSE),"   ")</f>
        <v xml:space="preserve">   </v>
      </c>
      <c r="G28" s="120" t="str">
        <f>IF('Ingoing Substances'!I28="","",'Ingoing Substances'!I28)</f>
        <v/>
      </c>
      <c r="H28" s="155"/>
      <c r="I28" s="162"/>
      <c r="J28" s="155"/>
      <c r="K28" s="155"/>
      <c r="L28" s="340"/>
      <c r="M28" s="63" t="str">
        <f>IF($E28=0,"",IF($E28="not included",H28,VLOOKUP($E28,'DID List'!$A:$L,10,)))</f>
        <v/>
      </c>
      <c r="N28" s="233" t="str">
        <f>IF($E28=0,"",IF($E28="not included",I28,VLOOKUP($E28,'DID List'!$A:$L,9,)))</f>
        <v/>
      </c>
      <c r="O28" s="63" t="str">
        <f>IF($E28=0,"",IF($E28="not included",J28,VLOOKUP($E28,'DID List'!$A:$L,11,)))</f>
        <v/>
      </c>
      <c r="P28" s="63" t="str">
        <f>IF($E28=0,"",IF($E28="not included",K28,VLOOKUP($E28,'DID List'!$A:$L,12,)))</f>
        <v/>
      </c>
      <c r="Q28" s="63" t="str">
        <f t="shared" si="0"/>
        <v/>
      </c>
      <c r="R28" s="135" t="str">
        <f>IF(B28="","",IF(OR('Ingoing Substances'!H28=Languages!$A$61,'Ingoing Substances'!H28=Languages!$B$61),"Y",IF(OR('Ingoing Substances'!H28=Languages!$A$166,'Ingoing Substances'!H28=Languages!$B$166),"Y","N")))</f>
        <v/>
      </c>
      <c r="S28" s="18"/>
      <c r="T28" s="18"/>
      <c r="U28" s="18"/>
    </row>
    <row r="29" spans="1:21" ht="15.75">
      <c r="A29" s="37">
        <v>18</v>
      </c>
      <c r="B29" s="337" t="str">
        <f>IF('Ingoing Substances'!B29="","",'Ingoing Substances'!B29)</f>
        <v/>
      </c>
      <c r="C29" s="338" t="str">
        <f>IF('Ingoing Substances'!C29="","",'Ingoing Substances'!C29)</f>
        <v/>
      </c>
      <c r="D29" s="339" t="str">
        <f>IF('Ingoing Substances'!G29="","",'Ingoing Substances'!G29)</f>
        <v/>
      </c>
      <c r="E29" s="6"/>
      <c r="F29" s="62" t="str">
        <f>IF(E29&gt;0,VLOOKUP(E29,'DID List'!A:L,3,FALSE),"   ")</f>
        <v xml:space="preserve">   </v>
      </c>
      <c r="G29" s="120" t="str">
        <f>IF('Ingoing Substances'!I29="","",'Ingoing Substances'!I29)</f>
        <v/>
      </c>
      <c r="H29" s="155"/>
      <c r="I29" s="162"/>
      <c r="J29" s="155"/>
      <c r="K29" s="155"/>
      <c r="L29" s="340"/>
      <c r="M29" s="63" t="str">
        <f>IF($E29=0,"",IF($E29="not included",H29,VLOOKUP($E29,'DID List'!$A:$L,10,)))</f>
        <v/>
      </c>
      <c r="N29" s="233" t="str">
        <f>IF($E29=0,"",IF($E29="not included",I29,VLOOKUP($E29,'DID List'!$A:$L,9,)))</f>
        <v/>
      </c>
      <c r="O29" s="63" t="str">
        <f>IF($E29=0,"",IF($E29="not included",J29,VLOOKUP($E29,'DID List'!$A:$L,11,)))</f>
        <v/>
      </c>
      <c r="P29" s="63" t="str">
        <f>IF($E29=0,"",IF($E29="not included",K29,VLOOKUP($E29,'DID List'!$A:$L,12,)))</f>
        <v/>
      </c>
      <c r="Q29" s="63" t="str">
        <f t="shared" si="0"/>
        <v/>
      </c>
      <c r="R29" s="135" t="str">
        <f>IF(B29="","",IF(OR('Ingoing Substances'!H29=Languages!$A$61,'Ingoing Substances'!H29=Languages!$B$61),"Y",IF(OR('Ingoing Substances'!H29=Languages!$A$166,'Ingoing Substances'!H29=Languages!$B$166),"Y","N")))</f>
        <v/>
      </c>
      <c r="S29" s="18"/>
      <c r="T29" s="18"/>
      <c r="U29" s="18"/>
    </row>
    <row r="30" spans="1:21" ht="15.75">
      <c r="A30" s="37">
        <v>19</v>
      </c>
      <c r="B30" s="337" t="str">
        <f>IF('Ingoing Substances'!B30="","",'Ingoing Substances'!B30)</f>
        <v/>
      </c>
      <c r="C30" s="338" t="str">
        <f>IF('Ingoing Substances'!C30="","",'Ingoing Substances'!C30)</f>
        <v/>
      </c>
      <c r="D30" s="339" t="str">
        <f>IF('Ingoing Substances'!G30="","",'Ingoing Substances'!G30)</f>
        <v/>
      </c>
      <c r="E30" s="6"/>
      <c r="F30" s="62" t="str">
        <f>IF(E30&gt;0,VLOOKUP(E30,'DID List'!A:L,3,FALSE),"   ")</f>
        <v xml:space="preserve">   </v>
      </c>
      <c r="G30" s="120" t="str">
        <f>IF('Ingoing Substances'!I30="","",'Ingoing Substances'!I30)</f>
        <v/>
      </c>
      <c r="H30" s="155"/>
      <c r="I30" s="162"/>
      <c r="J30" s="155"/>
      <c r="K30" s="155"/>
      <c r="L30" s="340"/>
      <c r="M30" s="63" t="str">
        <f>IF($E30=0,"",IF($E30="not included",H30,VLOOKUP($E30,'DID List'!$A:$L,10,)))</f>
        <v/>
      </c>
      <c r="N30" s="233" t="str">
        <f>IF($E30=0,"",IF($E30="not included",I30,VLOOKUP($E30,'DID List'!$A:$L,9,)))</f>
        <v/>
      </c>
      <c r="O30" s="63" t="str">
        <f>IF($E30=0,"",IF($E30="not included",J30,VLOOKUP($E30,'DID List'!$A:$L,11,)))</f>
        <v/>
      </c>
      <c r="P30" s="63" t="str">
        <f>IF($E30=0,"",IF($E30="not included",K30,VLOOKUP($E30,'DID List'!$A:$L,12,)))</f>
        <v/>
      </c>
      <c r="Q30" s="63" t="str">
        <f t="shared" si="0"/>
        <v/>
      </c>
      <c r="R30" s="135" t="str">
        <f>IF(B30="","",IF(OR('Ingoing Substances'!H30=Languages!$A$61,'Ingoing Substances'!H30=Languages!$B$61),"Y",IF(OR('Ingoing Substances'!H30=Languages!$A$166,'Ingoing Substances'!H30=Languages!$B$166),"Y","N")))</f>
        <v/>
      </c>
      <c r="S30" s="18"/>
      <c r="T30" s="18"/>
      <c r="U30" s="18"/>
    </row>
    <row r="31" spans="1:21" ht="15.75">
      <c r="A31" s="37">
        <v>20</v>
      </c>
      <c r="B31" s="337" t="str">
        <f>IF('Ingoing Substances'!B31="","",'Ingoing Substances'!B31)</f>
        <v/>
      </c>
      <c r="C31" s="338" t="str">
        <f>IF('Ingoing Substances'!C31="","",'Ingoing Substances'!C31)</f>
        <v/>
      </c>
      <c r="D31" s="339" t="str">
        <f>IF('Ingoing Substances'!G31="","",'Ingoing Substances'!G31)</f>
        <v/>
      </c>
      <c r="E31" s="6"/>
      <c r="F31" s="62" t="str">
        <f>IF(E31&gt;0,VLOOKUP(E31,'DID List'!A:L,3,FALSE),"   ")</f>
        <v xml:space="preserve">   </v>
      </c>
      <c r="G31" s="120" t="str">
        <f>IF('Ingoing Substances'!I31="","",'Ingoing Substances'!I31)</f>
        <v/>
      </c>
      <c r="H31" s="155"/>
      <c r="I31" s="162"/>
      <c r="J31" s="155"/>
      <c r="K31" s="155"/>
      <c r="L31" s="340"/>
      <c r="M31" s="63" t="str">
        <f>IF($E31=0,"",IF($E31="not included",H31,VLOOKUP($E31,'DID List'!$A:$L,10,)))</f>
        <v/>
      </c>
      <c r="N31" s="233" t="str">
        <f>IF($E31=0,"",IF($E31="not included",I31,VLOOKUP($E31,'DID List'!$A:$L,9,)))</f>
        <v/>
      </c>
      <c r="O31" s="63" t="str">
        <f>IF($E31=0,"",IF($E31="not included",J31,VLOOKUP($E31,'DID List'!$A:$L,11,)))</f>
        <v/>
      </c>
      <c r="P31" s="63" t="str">
        <f>IF($E31=0,"",IF($E31="not included",K31,VLOOKUP($E31,'DID List'!$A:$L,12,)))</f>
        <v/>
      </c>
      <c r="Q31" s="63" t="str">
        <f t="shared" si="0"/>
        <v/>
      </c>
      <c r="R31" s="135" t="str">
        <f>IF(B31="","",IF(OR('Ingoing Substances'!H31=Languages!$A$61,'Ingoing Substances'!H31=Languages!$B$61),"Y",IF(OR('Ingoing Substances'!H31=Languages!$A$166,'Ingoing Substances'!H31=Languages!$B$166),"Y","N")))</f>
        <v/>
      </c>
      <c r="S31" s="18"/>
      <c r="T31" s="18"/>
      <c r="U31" s="18"/>
    </row>
    <row r="32" spans="1:21" ht="15.75">
      <c r="A32" s="37">
        <v>21</v>
      </c>
      <c r="B32" s="337" t="str">
        <f>IF('Ingoing Substances'!B32="","",'Ingoing Substances'!B32)</f>
        <v/>
      </c>
      <c r="C32" s="338" t="str">
        <f>IF('Ingoing Substances'!C32="","",'Ingoing Substances'!C32)</f>
        <v/>
      </c>
      <c r="D32" s="339" t="str">
        <f>IF('Ingoing Substances'!G32="","",'Ingoing Substances'!G32)</f>
        <v/>
      </c>
      <c r="E32" s="6"/>
      <c r="F32" s="62" t="str">
        <f>IF(E32&gt;0,VLOOKUP(E32,'DID List'!A:L,3,FALSE),"   ")</f>
        <v xml:space="preserve">   </v>
      </c>
      <c r="G32" s="120" t="str">
        <f>IF('Ingoing Substances'!I32="","",'Ingoing Substances'!I32)</f>
        <v/>
      </c>
      <c r="H32" s="155"/>
      <c r="I32" s="162"/>
      <c r="J32" s="155"/>
      <c r="K32" s="155"/>
      <c r="L32" s="340"/>
      <c r="M32" s="63" t="str">
        <f>IF($E32=0,"",IF($E32="not included",H32,VLOOKUP($E32,'DID List'!$A:$L,10,)))</f>
        <v/>
      </c>
      <c r="N32" s="233" t="str">
        <f>IF($E32=0,"",IF($E32="not included",I32,VLOOKUP($E32,'DID List'!$A:$L,9,)))</f>
        <v/>
      </c>
      <c r="O32" s="63" t="str">
        <f>IF($E32=0,"",IF($E32="not included",J32,VLOOKUP($E32,'DID List'!$A:$L,11,)))</f>
        <v/>
      </c>
      <c r="P32" s="63" t="str">
        <f>IF($E32=0,"",IF($E32="not included",K32,VLOOKUP($E32,'DID List'!$A:$L,12,)))</f>
        <v/>
      </c>
      <c r="Q32" s="63" t="str">
        <f t="shared" si="0"/>
        <v/>
      </c>
      <c r="R32" s="135" t="str">
        <f>IF(B32="","",IF(OR('Ingoing Substances'!H32=Languages!$A$61,'Ingoing Substances'!H32=Languages!$B$61),"Y",IF(OR('Ingoing Substances'!H32=Languages!$A$166,'Ingoing Substances'!H32=Languages!$B$166),"Y","N")))</f>
        <v/>
      </c>
      <c r="S32" s="18"/>
      <c r="T32" s="18"/>
      <c r="U32" s="18"/>
    </row>
    <row r="33" spans="1:21" ht="15.75">
      <c r="A33" s="37">
        <v>22</v>
      </c>
      <c r="B33" s="337" t="str">
        <f>IF('Ingoing Substances'!B33="","",'Ingoing Substances'!B33)</f>
        <v/>
      </c>
      <c r="C33" s="338" t="str">
        <f>IF('Ingoing Substances'!C33="","",'Ingoing Substances'!C33)</f>
        <v/>
      </c>
      <c r="D33" s="339" t="str">
        <f>IF('Ingoing Substances'!G33="","",'Ingoing Substances'!G33)</f>
        <v/>
      </c>
      <c r="E33" s="6"/>
      <c r="F33" s="62" t="str">
        <f>IF(E33&gt;0,VLOOKUP(E33,'DID List'!A:L,3,FALSE),"   ")</f>
        <v xml:space="preserve">   </v>
      </c>
      <c r="G33" s="120" t="str">
        <f>IF('Ingoing Substances'!I33="","",'Ingoing Substances'!I33)</f>
        <v/>
      </c>
      <c r="H33" s="155"/>
      <c r="I33" s="162"/>
      <c r="J33" s="155"/>
      <c r="K33" s="155"/>
      <c r="L33" s="340"/>
      <c r="M33" s="63" t="str">
        <f>IF($E33=0,"",IF($E33="not included",H33,VLOOKUP($E33,'DID List'!$A:$L,10,)))</f>
        <v/>
      </c>
      <c r="N33" s="233" t="str">
        <f>IF($E33=0,"",IF($E33="not included",I33,VLOOKUP($E33,'DID List'!$A:$L,9,)))</f>
        <v/>
      </c>
      <c r="O33" s="63" t="str">
        <f>IF($E33=0,"",IF($E33="not included",J33,VLOOKUP($E33,'DID List'!$A:$L,11,)))</f>
        <v/>
      </c>
      <c r="P33" s="63" t="str">
        <f>IF($E33=0,"",IF($E33="not included",K33,VLOOKUP($E33,'DID List'!$A:$L,12,)))</f>
        <v/>
      </c>
      <c r="Q33" s="63" t="str">
        <f t="shared" si="0"/>
        <v/>
      </c>
      <c r="R33" s="135" t="str">
        <f>IF(B33="","",IF(OR('Ingoing Substances'!H33=Languages!$A$61,'Ingoing Substances'!H33=Languages!$B$61),"Y",IF(OR('Ingoing Substances'!H33=Languages!$A$166,'Ingoing Substances'!H33=Languages!$B$166),"Y","N")))</f>
        <v/>
      </c>
      <c r="S33" s="18"/>
      <c r="T33" s="18"/>
      <c r="U33" s="18"/>
    </row>
    <row r="34" spans="1:21" ht="15.75">
      <c r="A34" s="37">
        <v>23</v>
      </c>
      <c r="B34" s="337" t="str">
        <f>IF('Ingoing Substances'!B34="","",'Ingoing Substances'!B34)</f>
        <v/>
      </c>
      <c r="C34" s="338" t="str">
        <f>IF('Ingoing Substances'!C34="","",'Ingoing Substances'!C34)</f>
        <v/>
      </c>
      <c r="D34" s="339" t="str">
        <f>IF('Ingoing Substances'!G34="","",'Ingoing Substances'!G34)</f>
        <v/>
      </c>
      <c r="E34" s="6"/>
      <c r="F34" s="62" t="str">
        <f>IF(E34&gt;0,VLOOKUP(E34,'DID List'!A:L,3,FALSE),"   ")</f>
        <v xml:space="preserve">   </v>
      </c>
      <c r="G34" s="120" t="str">
        <f>IF('Ingoing Substances'!I34="","",'Ingoing Substances'!I34)</f>
        <v/>
      </c>
      <c r="H34" s="155"/>
      <c r="I34" s="162"/>
      <c r="J34" s="155"/>
      <c r="K34" s="155"/>
      <c r="L34" s="340"/>
      <c r="M34" s="63" t="str">
        <f>IF($E34=0,"",IF($E34="not included",H34,VLOOKUP($E34,'DID List'!$A:$L,10,)))</f>
        <v/>
      </c>
      <c r="N34" s="233" t="str">
        <f>IF($E34=0,"",IF($E34="not included",I34,VLOOKUP($E34,'DID List'!$A:$L,9,)))</f>
        <v/>
      </c>
      <c r="O34" s="63" t="str">
        <f>IF($E34=0,"",IF($E34="not included",J34,VLOOKUP($E34,'DID List'!$A:$L,11,)))</f>
        <v/>
      </c>
      <c r="P34" s="63" t="str">
        <f>IF($E34=0,"",IF($E34="not included",K34,VLOOKUP($E34,'DID List'!$A:$L,12,)))</f>
        <v/>
      </c>
      <c r="Q34" s="63" t="str">
        <f t="shared" si="0"/>
        <v/>
      </c>
      <c r="R34" s="135" t="str">
        <f>IF(B34="","",IF(OR('Ingoing Substances'!H34=Languages!$A$61,'Ingoing Substances'!H34=Languages!$B$61),"Y",IF(OR('Ingoing Substances'!H34=Languages!$A$166,'Ingoing Substances'!H34=Languages!$B$166),"Y","N")))</f>
        <v/>
      </c>
      <c r="S34" s="18"/>
      <c r="T34" s="18"/>
      <c r="U34" s="18"/>
    </row>
    <row r="35" spans="1:21" ht="15.75">
      <c r="A35" s="37">
        <v>24</v>
      </c>
      <c r="B35" s="337" t="str">
        <f>IF('Ingoing Substances'!B35="","",'Ingoing Substances'!B35)</f>
        <v/>
      </c>
      <c r="C35" s="338" t="str">
        <f>IF('Ingoing Substances'!C35="","",'Ingoing Substances'!C35)</f>
        <v/>
      </c>
      <c r="D35" s="339" t="str">
        <f>IF('Ingoing Substances'!G35="","",'Ingoing Substances'!G35)</f>
        <v/>
      </c>
      <c r="E35" s="6"/>
      <c r="F35" s="62" t="str">
        <f>IF(E35&gt;0,VLOOKUP(E35,'DID List'!A:L,3,FALSE),"   ")</f>
        <v xml:space="preserve">   </v>
      </c>
      <c r="G35" s="120" t="str">
        <f>IF('Ingoing Substances'!I35="","",'Ingoing Substances'!I35)</f>
        <v/>
      </c>
      <c r="H35" s="155"/>
      <c r="I35" s="162"/>
      <c r="J35" s="155"/>
      <c r="K35" s="155"/>
      <c r="L35" s="340"/>
      <c r="M35" s="63" t="str">
        <f>IF($E35=0,"",IF($E35="not included",H35,VLOOKUP($E35,'DID List'!$A:$L,10,)))</f>
        <v/>
      </c>
      <c r="N35" s="233" t="str">
        <f>IF($E35=0,"",IF($E35="not included",I35,VLOOKUP($E35,'DID List'!$A:$L,9,)))</f>
        <v/>
      </c>
      <c r="O35" s="63" t="str">
        <f>IF($E35=0,"",IF($E35="not included",J35,VLOOKUP($E35,'DID List'!$A:$L,11,)))</f>
        <v/>
      </c>
      <c r="P35" s="63" t="str">
        <f>IF($E35=0,"",IF($E35="not included",K35,VLOOKUP($E35,'DID List'!$A:$L,12,)))</f>
        <v/>
      </c>
      <c r="Q35" s="63" t="str">
        <f t="shared" si="0"/>
        <v/>
      </c>
      <c r="R35" s="135" t="str">
        <f>IF(B35="","",IF(OR('Ingoing Substances'!H35=Languages!$A$61,'Ingoing Substances'!H35=Languages!$B$61),"Y",IF(OR('Ingoing Substances'!H35=Languages!$A$166,'Ingoing Substances'!H35=Languages!$B$166),"Y","N")))</f>
        <v/>
      </c>
      <c r="S35" s="18"/>
      <c r="T35" s="18"/>
      <c r="U35" s="18"/>
    </row>
    <row r="36" spans="1:21" ht="15.75">
      <c r="A36" s="37">
        <v>25</v>
      </c>
      <c r="B36" s="337" t="str">
        <f>IF('Ingoing Substances'!B36="","",'Ingoing Substances'!B36)</f>
        <v/>
      </c>
      <c r="C36" s="338" t="str">
        <f>IF('Ingoing Substances'!C36="","",'Ingoing Substances'!C36)</f>
        <v/>
      </c>
      <c r="D36" s="339" t="str">
        <f>IF('Ingoing Substances'!G36="","",'Ingoing Substances'!G36)</f>
        <v/>
      </c>
      <c r="E36" s="6"/>
      <c r="F36" s="62" t="str">
        <f>IF(E36&gt;0,VLOOKUP(E36,'DID List'!A:L,3,FALSE),"   ")</f>
        <v xml:space="preserve">   </v>
      </c>
      <c r="G36" s="120" t="str">
        <f>IF('Ingoing Substances'!I36="","",'Ingoing Substances'!I36)</f>
        <v/>
      </c>
      <c r="H36" s="155"/>
      <c r="I36" s="162"/>
      <c r="J36" s="155"/>
      <c r="K36" s="155"/>
      <c r="L36" s="340"/>
      <c r="M36" s="63" t="str">
        <f>IF($E36=0,"",IF($E36="not included",H36,VLOOKUP($E36,'DID List'!$A:$L,10,)))</f>
        <v/>
      </c>
      <c r="N36" s="233" t="str">
        <f>IF($E36=0,"",IF($E36="not included",I36,VLOOKUP($E36,'DID List'!$A:$L,9,)))</f>
        <v/>
      </c>
      <c r="O36" s="63" t="str">
        <f>IF($E36=0,"",IF($E36="not included",J36,VLOOKUP($E36,'DID List'!$A:$L,11,)))</f>
        <v/>
      </c>
      <c r="P36" s="63" t="str">
        <f>IF($E36=0,"",IF($E36="not included",K36,VLOOKUP($E36,'DID List'!$A:$L,12,)))</f>
        <v/>
      </c>
      <c r="Q36" s="63" t="str">
        <f t="shared" si="0"/>
        <v/>
      </c>
      <c r="R36" s="135" t="str">
        <f>IF(B36="","",IF(OR('Ingoing Substances'!H36=Languages!$A$61,'Ingoing Substances'!H36=Languages!$B$61),"Y",IF(OR('Ingoing Substances'!H36=Languages!$A$166,'Ingoing Substances'!H36=Languages!$B$166),"Y","N")))</f>
        <v/>
      </c>
      <c r="S36" s="18"/>
      <c r="T36" s="18"/>
      <c r="U36" s="18"/>
    </row>
    <row r="37" spans="1:21" ht="15.75">
      <c r="A37" s="37">
        <v>26</v>
      </c>
      <c r="B37" s="337" t="str">
        <f>IF('Ingoing Substances'!B37="","",'Ingoing Substances'!B37)</f>
        <v/>
      </c>
      <c r="C37" s="338" t="str">
        <f>IF('Ingoing Substances'!C37="","",'Ingoing Substances'!C37)</f>
        <v/>
      </c>
      <c r="D37" s="339" t="str">
        <f>IF('Ingoing Substances'!G37="","",'Ingoing Substances'!G37)</f>
        <v/>
      </c>
      <c r="E37" s="6"/>
      <c r="F37" s="62" t="str">
        <f>IF(E37&gt;0,VLOOKUP(E37,'DID List'!A:L,3,FALSE),"   ")</f>
        <v xml:space="preserve">   </v>
      </c>
      <c r="G37" s="120" t="str">
        <f>IF('Ingoing Substances'!I37="","",'Ingoing Substances'!I37)</f>
        <v/>
      </c>
      <c r="H37" s="155"/>
      <c r="I37" s="162"/>
      <c r="J37" s="155"/>
      <c r="K37" s="155"/>
      <c r="L37" s="340"/>
      <c r="M37" s="63" t="str">
        <f>IF($E37=0,"",IF($E37="not included",H37,VLOOKUP($E37,'DID List'!$A:$L,10,)))</f>
        <v/>
      </c>
      <c r="N37" s="233" t="str">
        <f>IF($E37=0,"",IF($E37="not included",I37,VLOOKUP($E37,'DID List'!$A:$L,9,)))</f>
        <v/>
      </c>
      <c r="O37" s="63" t="str">
        <f>IF($E37=0,"",IF($E37="not included",J37,VLOOKUP($E37,'DID List'!$A:$L,11,)))</f>
        <v/>
      </c>
      <c r="P37" s="63" t="str">
        <f>IF($E37=0,"",IF($E37="not included",K37,VLOOKUP($E37,'DID List'!$A:$L,12,)))</f>
        <v/>
      </c>
      <c r="Q37" s="63" t="str">
        <f t="shared" si="0"/>
        <v/>
      </c>
      <c r="R37" s="135" t="str">
        <f>IF(B37="","",IF(OR('Ingoing Substances'!H37=Languages!$A$61,'Ingoing Substances'!H37=Languages!$B$61),"Y",IF(OR('Ingoing Substances'!H37=Languages!$A$166,'Ingoing Substances'!H37=Languages!$B$166),"Y","N")))</f>
        <v/>
      </c>
      <c r="S37" s="18"/>
      <c r="T37" s="18"/>
      <c r="U37" s="18"/>
    </row>
    <row r="38" spans="1:21" ht="15.75">
      <c r="A38" s="37">
        <v>27</v>
      </c>
      <c r="B38" s="337" t="str">
        <f>IF('Ingoing Substances'!B38="","",'Ingoing Substances'!B38)</f>
        <v/>
      </c>
      <c r="C38" s="338" t="str">
        <f>IF('Ingoing Substances'!C38="","",'Ingoing Substances'!C38)</f>
        <v/>
      </c>
      <c r="D38" s="339" t="str">
        <f>IF('Ingoing Substances'!G38="","",'Ingoing Substances'!G38)</f>
        <v/>
      </c>
      <c r="E38" s="6"/>
      <c r="F38" s="62" t="str">
        <f>IF(E38&gt;0,VLOOKUP(E38,'DID List'!A:L,3,FALSE),"   ")</f>
        <v xml:space="preserve">   </v>
      </c>
      <c r="G38" s="120" t="str">
        <f>IF('Ingoing Substances'!I38="","",'Ingoing Substances'!I38)</f>
        <v/>
      </c>
      <c r="H38" s="155"/>
      <c r="I38" s="162"/>
      <c r="J38" s="155"/>
      <c r="K38" s="155"/>
      <c r="L38" s="340"/>
      <c r="M38" s="63" t="str">
        <f>IF($E38=0,"",IF($E38="not included",H38,VLOOKUP($E38,'DID List'!$A:$L,10,)))</f>
        <v/>
      </c>
      <c r="N38" s="233" t="str">
        <f>IF($E38=0,"",IF($E38="not included",I38,VLOOKUP($E38,'DID List'!$A:$L,9,)))</f>
        <v/>
      </c>
      <c r="O38" s="63" t="str">
        <f>IF($E38=0,"",IF($E38="not included",J38,VLOOKUP($E38,'DID List'!$A:$L,11,)))</f>
        <v/>
      </c>
      <c r="P38" s="63" t="str">
        <f>IF($E38=0,"",IF($E38="not included",K38,VLOOKUP($E38,'DID List'!$A:$L,12,)))</f>
        <v/>
      </c>
      <c r="Q38" s="63" t="str">
        <f t="shared" si="0"/>
        <v/>
      </c>
      <c r="R38" s="135" t="str">
        <f>IF(B38="","",IF(OR('Ingoing Substances'!H38=Languages!$A$61,'Ingoing Substances'!H38=Languages!$B$61),"Y",IF(OR('Ingoing Substances'!H38=Languages!$A$166,'Ingoing Substances'!H38=Languages!$B$166),"Y","N")))</f>
        <v/>
      </c>
      <c r="S38" s="18"/>
      <c r="T38" s="18"/>
      <c r="U38" s="18"/>
    </row>
    <row r="39" spans="1:21" ht="15.75">
      <c r="A39" s="37">
        <v>28</v>
      </c>
      <c r="B39" s="337" t="str">
        <f>IF('Ingoing Substances'!B39="","",'Ingoing Substances'!B39)</f>
        <v/>
      </c>
      <c r="C39" s="338" t="str">
        <f>IF('Ingoing Substances'!C39="","",'Ingoing Substances'!C39)</f>
        <v/>
      </c>
      <c r="D39" s="339" t="str">
        <f>IF('Ingoing Substances'!G39="","",'Ingoing Substances'!G39)</f>
        <v/>
      </c>
      <c r="E39" s="6"/>
      <c r="F39" s="62" t="str">
        <f>IF(E39&gt;0,VLOOKUP(E39,'DID List'!A:L,3,FALSE),"   ")</f>
        <v xml:space="preserve">   </v>
      </c>
      <c r="G39" s="120" t="str">
        <f>IF('Ingoing Substances'!I39="","",'Ingoing Substances'!I39)</f>
        <v/>
      </c>
      <c r="H39" s="155"/>
      <c r="I39" s="162"/>
      <c r="J39" s="155"/>
      <c r="K39" s="155"/>
      <c r="L39" s="340"/>
      <c r="M39" s="63" t="str">
        <f>IF($E39=0,"",IF($E39="not included",H39,VLOOKUP($E39,'DID List'!$A:$L,10,)))</f>
        <v/>
      </c>
      <c r="N39" s="233" t="str">
        <f>IF($E39=0,"",IF($E39="not included",I39,VLOOKUP($E39,'DID List'!$A:$L,9,)))</f>
        <v/>
      </c>
      <c r="O39" s="63" t="str">
        <f>IF($E39=0,"",IF($E39="not included",J39,VLOOKUP($E39,'DID List'!$A:$L,11,)))</f>
        <v/>
      </c>
      <c r="P39" s="63" t="str">
        <f>IF($E39=0,"",IF($E39="not included",K39,VLOOKUP($E39,'DID List'!$A:$L,12,)))</f>
        <v/>
      </c>
      <c r="Q39" s="63" t="str">
        <f t="shared" si="0"/>
        <v/>
      </c>
      <c r="R39" s="135" t="str">
        <f>IF(B39="","",IF(OR('Ingoing Substances'!H39=Languages!$A$61,'Ingoing Substances'!H39=Languages!$B$61),"Y",IF(OR('Ingoing Substances'!H39=Languages!$A$166,'Ingoing Substances'!H39=Languages!$B$166),"Y","N")))</f>
        <v/>
      </c>
      <c r="S39" s="18"/>
      <c r="T39" s="18"/>
      <c r="U39" s="18"/>
    </row>
    <row r="40" spans="1:21" ht="15.75">
      <c r="A40" s="37">
        <v>29</v>
      </c>
      <c r="B40" s="337" t="str">
        <f>IF('Ingoing Substances'!B40="","",'Ingoing Substances'!B40)</f>
        <v/>
      </c>
      <c r="C40" s="338" t="str">
        <f>IF('Ingoing Substances'!C40="","",'Ingoing Substances'!C40)</f>
        <v/>
      </c>
      <c r="D40" s="339" t="str">
        <f>IF('Ingoing Substances'!G40="","",'Ingoing Substances'!G40)</f>
        <v/>
      </c>
      <c r="E40" s="6"/>
      <c r="F40" s="62" t="str">
        <f>IF(E40&gt;0,VLOOKUP(E40,'DID List'!A:L,3,FALSE),"   ")</f>
        <v xml:space="preserve">   </v>
      </c>
      <c r="G40" s="120" t="str">
        <f>IF('Ingoing Substances'!I40="","",'Ingoing Substances'!I40)</f>
        <v/>
      </c>
      <c r="H40" s="155"/>
      <c r="I40" s="162"/>
      <c r="J40" s="155"/>
      <c r="K40" s="155"/>
      <c r="L40" s="340"/>
      <c r="M40" s="63" t="str">
        <f>IF($E40=0,"",IF($E40="not included",H40,VLOOKUP($E40,'DID List'!$A:$L,10,)))</f>
        <v/>
      </c>
      <c r="N40" s="233" t="str">
        <f>IF($E40=0,"",IF($E40="not included",I40,VLOOKUP($E40,'DID List'!$A:$L,9,)))</f>
        <v/>
      </c>
      <c r="O40" s="63" t="str">
        <f>IF($E40=0,"",IF($E40="not included",J40,VLOOKUP($E40,'DID List'!$A:$L,11,)))</f>
        <v/>
      </c>
      <c r="P40" s="63" t="str">
        <f>IF($E40=0,"",IF($E40="not included",K40,VLOOKUP($E40,'DID List'!$A:$L,12,)))</f>
        <v/>
      </c>
      <c r="Q40" s="63" t="str">
        <f t="shared" si="0"/>
        <v/>
      </c>
      <c r="R40" s="135" t="str">
        <f>IF(B40="","",IF(OR('Ingoing Substances'!H40=Languages!$A$61,'Ingoing Substances'!H40=Languages!$B$61),"Y",IF(OR('Ingoing Substances'!H40=Languages!$A$166,'Ingoing Substances'!H40=Languages!$B$166),"Y","N")))</f>
        <v/>
      </c>
      <c r="S40" s="18"/>
      <c r="T40" s="18"/>
      <c r="U40" s="18"/>
    </row>
    <row r="41" spans="1:21" ht="15.75">
      <c r="A41" s="37">
        <v>30</v>
      </c>
      <c r="B41" s="337" t="str">
        <f>IF('Ingoing Substances'!B41="","",'Ingoing Substances'!B41)</f>
        <v/>
      </c>
      <c r="C41" s="338" t="str">
        <f>IF('Ingoing Substances'!C41="","",'Ingoing Substances'!C41)</f>
        <v/>
      </c>
      <c r="D41" s="339" t="str">
        <f>IF('Ingoing Substances'!G41="","",'Ingoing Substances'!G41)</f>
        <v/>
      </c>
      <c r="E41" s="6"/>
      <c r="F41" s="62" t="str">
        <f>IF(E41&gt;0,VLOOKUP(E41,'DID List'!A:L,3,FALSE),"   ")</f>
        <v xml:space="preserve">   </v>
      </c>
      <c r="G41" s="120" t="str">
        <f>IF('Ingoing Substances'!I41="","",'Ingoing Substances'!I41)</f>
        <v/>
      </c>
      <c r="H41" s="155"/>
      <c r="I41" s="162"/>
      <c r="J41" s="155"/>
      <c r="K41" s="155"/>
      <c r="L41" s="340"/>
      <c r="M41" s="63" t="str">
        <f>IF($E41=0,"",IF($E41="not included",H41,VLOOKUP($E41,'DID List'!$A:$L,10,)))</f>
        <v/>
      </c>
      <c r="N41" s="233" t="str">
        <f>IF($E41=0,"",IF($E41="not included",I41,VLOOKUP($E41,'DID List'!$A:$L,9,)))</f>
        <v/>
      </c>
      <c r="O41" s="63" t="str">
        <f>IF($E41=0,"",IF($E41="not included",J41,VLOOKUP($E41,'DID List'!$A:$L,11,)))</f>
        <v/>
      </c>
      <c r="P41" s="63" t="str">
        <f>IF($E41=0,"",IF($E41="not included",K41,VLOOKUP($E41,'DID List'!$A:$L,12,)))</f>
        <v/>
      </c>
      <c r="Q41" s="63" t="str">
        <f t="shared" si="0"/>
        <v/>
      </c>
      <c r="R41" s="135" t="str">
        <f>IF(B41="","",IF(OR('Ingoing Substances'!H41=Languages!$A$61,'Ingoing Substances'!H41=Languages!$B$61),"Y",IF(OR('Ingoing Substances'!H41=Languages!$A$166,'Ingoing Substances'!H41=Languages!$B$166),"Y","N")))</f>
        <v/>
      </c>
      <c r="S41" s="18"/>
      <c r="T41" s="18"/>
      <c r="U41" s="18"/>
    </row>
    <row r="42" spans="1:21" ht="15.75">
      <c r="A42" s="37">
        <v>31</v>
      </c>
      <c r="B42" s="337" t="str">
        <f>IF('Ingoing Substances'!B42="","",'Ingoing Substances'!B42)</f>
        <v/>
      </c>
      <c r="C42" s="338" t="str">
        <f>IF('Ingoing Substances'!C42="","",'Ingoing Substances'!C42)</f>
        <v/>
      </c>
      <c r="D42" s="339" t="str">
        <f>IF('Ingoing Substances'!G42="","",'Ingoing Substances'!G42)</f>
        <v/>
      </c>
      <c r="E42" s="6"/>
      <c r="F42" s="62" t="str">
        <f>IF(E42&gt;0,VLOOKUP(E42,'DID List'!A:L,3,FALSE),"   ")</f>
        <v xml:space="preserve">   </v>
      </c>
      <c r="G42" s="120" t="str">
        <f>IF('Ingoing Substances'!I42="","",'Ingoing Substances'!I42)</f>
        <v/>
      </c>
      <c r="H42" s="155"/>
      <c r="I42" s="162"/>
      <c r="J42" s="155"/>
      <c r="K42" s="155"/>
      <c r="L42" s="340"/>
      <c r="M42" s="63" t="str">
        <f>IF($E42=0,"",IF($E42="not included",H42,VLOOKUP($E42,'DID List'!$A:$L,10,)))</f>
        <v/>
      </c>
      <c r="N42" s="233" t="str">
        <f>IF($E42=0,"",IF($E42="not included",I42,VLOOKUP($E42,'DID List'!$A:$L,9,)))</f>
        <v/>
      </c>
      <c r="O42" s="63" t="str">
        <f>IF($E42=0,"",IF($E42="not included",J42,VLOOKUP($E42,'DID List'!$A:$L,11,)))</f>
        <v/>
      </c>
      <c r="P42" s="63" t="str">
        <f>IF($E42=0,"",IF($E42="not included",K42,VLOOKUP($E42,'DID List'!$A:$L,12,)))</f>
        <v/>
      </c>
      <c r="Q42" s="63" t="str">
        <f t="shared" si="0"/>
        <v/>
      </c>
      <c r="R42" s="135" t="str">
        <f>IF(B42="","",IF(OR('Ingoing Substances'!H42=Languages!$A$61,'Ingoing Substances'!H42=Languages!$B$61),"Y",IF(OR('Ingoing Substances'!H42=Languages!$A$166,'Ingoing Substances'!H42=Languages!$B$166),"Y","N")))</f>
        <v/>
      </c>
      <c r="S42" s="18"/>
      <c r="T42" s="18"/>
      <c r="U42" s="18"/>
    </row>
    <row r="43" spans="1:21" ht="15.75">
      <c r="A43" s="37">
        <v>32</v>
      </c>
      <c r="B43" s="337" t="str">
        <f>IF('Ingoing Substances'!B43="","",'Ingoing Substances'!B43)</f>
        <v/>
      </c>
      <c r="C43" s="338" t="str">
        <f>IF('Ingoing Substances'!C43="","",'Ingoing Substances'!C43)</f>
        <v/>
      </c>
      <c r="D43" s="339" t="str">
        <f>IF('Ingoing Substances'!G43="","",'Ingoing Substances'!G43)</f>
        <v/>
      </c>
      <c r="E43" s="6"/>
      <c r="F43" s="62" t="str">
        <f>IF(E43&gt;0,VLOOKUP(E43,'DID List'!A:L,3,FALSE),"   ")</f>
        <v xml:space="preserve">   </v>
      </c>
      <c r="G43" s="120" t="str">
        <f>IF('Ingoing Substances'!I43="","",'Ingoing Substances'!I43)</f>
        <v/>
      </c>
      <c r="H43" s="155"/>
      <c r="I43" s="162"/>
      <c r="J43" s="155"/>
      <c r="K43" s="155"/>
      <c r="L43" s="340"/>
      <c r="M43" s="63" t="str">
        <f>IF($E43=0,"",IF($E43="not included",H43,VLOOKUP($E43,'DID List'!$A:$L,10,)))</f>
        <v/>
      </c>
      <c r="N43" s="233" t="str">
        <f>IF($E43=0,"",IF($E43="not included",I43,VLOOKUP($E43,'DID List'!$A:$L,9,)))</f>
        <v/>
      </c>
      <c r="O43" s="63" t="str">
        <f>IF($E43=0,"",IF($E43="not included",J43,VLOOKUP($E43,'DID List'!$A:$L,11,)))</f>
        <v/>
      </c>
      <c r="P43" s="63" t="str">
        <f>IF($E43=0,"",IF($E43="not included",K43,VLOOKUP($E43,'DID List'!$A:$L,12,)))</f>
        <v/>
      </c>
      <c r="Q43" s="63" t="str">
        <f t="shared" si="0"/>
        <v/>
      </c>
      <c r="R43" s="135" t="str">
        <f>IF(B43="","",IF(OR('Ingoing Substances'!H43=Languages!$A$61,'Ingoing Substances'!H43=Languages!$B$61),"Y",IF(OR('Ingoing Substances'!H43=Languages!$A$166,'Ingoing Substances'!H43=Languages!$B$166),"Y","N")))</f>
        <v/>
      </c>
      <c r="S43" s="18"/>
      <c r="T43" s="18"/>
      <c r="U43" s="18"/>
    </row>
    <row r="44" spans="1:21" ht="15.75">
      <c r="A44" s="37">
        <v>33</v>
      </c>
      <c r="B44" s="337" t="str">
        <f>IF('Ingoing Substances'!B44="","",'Ingoing Substances'!B44)</f>
        <v/>
      </c>
      <c r="C44" s="338" t="str">
        <f>IF('Ingoing Substances'!C44="","",'Ingoing Substances'!C44)</f>
        <v/>
      </c>
      <c r="D44" s="339" t="str">
        <f>IF('Ingoing Substances'!G44="","",'Ingoing Substances'!G44)</f>
        <v/>
      </c>
      <c r="E44" s="6"/>
      <c r="F44" s="62" t="str">
        <f>IF(E44&gt;0,VLOOKUP(E44,'DID List'!A:L,3,FALSE),"   ")</f>
        <v xml:space="preserve">   </v>
      </c>
      <c r="G44" s="120" t="str">
        <f>IF('Ingoing Substances'!I44="","",'Ingoing Substances'!I44)</f>
        <v/>
      </c>
      <c r="H44" s="155"/>
      <c r="I44" s="162"/>
      <c r="J44" s="155"/>
      <c r="K44" s="155"/>
      <c r="L44" s="340"/>
      <c r="M44" s="63" t="str">
        <f>IF($E44=0,"",IF($E44="not included",H44,VLOOKUP($E44,'DID List'!$A:$L,10,)))</f>
        <v/>
      </c>
      <c r="N44" s="233" t="str">
        <f>IF($E44=0,"",IF($E44="not included",I44,VLOOKUP($E44,'DID List'!$A:$L,9,)))</f>
        <v/>
      </c>
      <c r="O44" s="63" t="str">
        <f>IF($E44=0,"",IF($E44="not included",J44,VLOOKUP($E44,'DID List'!$A:$L,11,)))</f>
        <v/>
      </c>
      <c r="P44" s="63" t="str">
        <f>IF($E44=0,"",IF($E44="not included",K44,VLOOKUP($E44,'DID List'!$A:$L,12,)))</f>
        <v/>
      </c>
      <c r="Q44" s="63" t="str">
        <f t="shared" si="0"/>
        <v/>
      </c>
      <c r="R44" s="135" t="str">
        <f>IF(B44="","",IF(OR('Ingoing Substances'!H44=Languages!$A$61,'Ingoing Substances'!H44=Languages!$B$61),"Y",IF(OR('Ingoing Substances'!H44=Languages!$A$166,'Ingoing Substances'!H44=Languages!$B$166),"Y","N")))</f>
        <v/>
      </c>
      <c r="S44" s="18"/>
      <c r="T44" s="18"/>
      <c r="U44" s="18"/>
    </row>
    <row r="45" spans="1:21" ht="15.75">
      <c r="A45" s="37">
        <v>34</v>
      </c>
      <c r="B45" s="337" t="str">
        <f>IF('Ingoing Substances'!B45="","",'Ingoing Substances'!B45)</f>
        <v/>
      </c>
      <c r="C45" s="338" t="str">
        <f>IF('Ingoing Substances'!C45="","",'Ingoing Substances'!C45)</f>
        <v/>
      </c>
      <c r="D45" s="339" t="str">
        <f>IF('Ingoing Substances'!G45="","",'Ingoing Substances'!G45)</f>
        <v/>
      </c>
      <c r="E45" s="6"/>
      <c r="F45" s="62" t="str">
        <f>IF(E45&gt;0,VLOOKUP(E45,'DID List'!A:L,3,FALSE),"   ")</f>
        <v xml:space="preserve">   </v>
      </c>
      <c r="G45" s="120" t="str">
        <f>IF('Ingoing Substances'!I45="","",'Ingoing Substances'!I45)</f>
        <v/>
      </c>
      <c r="H45" s="155"/>
      <c r="I45" s="162"/>
      <c r="J45" s="155"/>
      <c r="K45" s="155"/>
      <c r="L45" s="340"/>
      <c r="M45" s="63" t="str">
        <f>IF($E45=0,"",IF($E45="not included",H45,VLOOKUP($E45,'DID List'!$A:$L,10,)))</f>
        <v/>
      </c>
      <c r="N45" s="233" t="str">
        <f>IF($E45=0,"",IF($E45="not included",I45,VLOOKUP($E45,'DID List'!$A:$L,9,)))</f>
        <v/>
      </c>
      <c r="O45" s="63" t="str">
        <f>IF($E45=0,"",IF($E45="not included",J45,VLOOKUP($E45,'DID List'!$A:$L,11,)))</f>
        <v/>
      </c>
      <c r="P45" s="63" t="str">
        <f>IF($E45=0,"",IF($E45="not included",K45,VLOOKUP($E45,'DID List'!$A:$L,12,)))</f>
        <v/>
      </c>
      <c r="Q45" s="63" t="str">
        <f t="shared" si="0"/>
        <v/>
      </c>
      <c r="R45" s="135" t="str">
        <f>IF(B45="","",IF(OR('Ingoing Substances'!H45=Languages!$A$61,'Ingoing Substances'!H45=Languages!$B$61),"Y",IF(OR('Ingoing Substances'!H45=Languages!$A$166,'Ingoing Substances'!H45=Languages!$B$166),"Y","N")))</f>
        <v/>
      </c>
      <c r="S45" s="18"/>
      <c r="T45" s="18"/>
      <c r="U45" s="18"/>
    </row>
    <row r="46" spans="1:21" ht="15.75">
      <c r="A46" s="37">
        <v>35</v>
      </c>
      <c r="B46" s="337" t="str">
        <f>IF('Ingoing Substances'!B46="","",'Ingoing Substances'!B46)</f>
        <v/>
      </c>
      <c r="C46" s="338" t="str">
        <f>IF('Ingoing Substances'!C46="","",'Ingoing Substances'!C46)</f>
        <v/>
      </c>
      <c r="D46" s="339" t="str">
        <f>IF('Ingoing Substances'!G46="","",'Ingoing Substances'!G46)</f>
        <v/>
      </c>
      <c r="E46" s="6"/>
      <c r="F46" s="62" t="str">
        <f>IF(E46&gt;0,VLOOKUP(E46,'DID List'!A:L,3,FALSE),"   ")</f>
        <v xml:space="preserve">   </v>
      </c>
      <c r="G46" s="120" t="str">
        <f>IF('Ingoing Substances'!I46="","",'Ingoing Substances'!I46)</f>
        <v/>
      </c>
      <c r="H46" s="155"/>
      <c r="I46" s="162"/>
      <c r="J46" s="155"/>
      <c r="K46" s="155"/>
      <c r="L46" s="340"/>
      <c r="M46" s="63" t="str">
        <f>IF($E46=0,"",IF($E46="not included",H46,VLOOKUP($E46,'DID List'!$A:$L,10,)))</f>
        <v/>
      </c>
      <c r="N46" s="233" t="str">
        <f>IF($E46=0,"",IF($E46="not included",I46,VLOOKUP($E46,'DID List'!$A:$L,9,)))</f>
        <v/>
      </c>
      <c r="O46" s="63" t="str">
        <f>IF($E46=0,"",IF($E46="not included",J46,VLOOKUP($E46,'DID List'!$A:$L,11,)))</f>
        <v/>
      </c>
      <c r="P46" s="63" t="str">
        <f>IF($E46=0,"",IF($E46="not included",K46,VLOOKUP($E46,'DID List'!$A:$L,12,)))</f>
        <v/>
      </c>
      <c r="Q46" s="63" t="str">
        <f t="shared" si="0"/>
        <v/>
      </c>
      <c r="R46" s="135" t="str">
        <f>IF(B46="","",IF(OR('Ingoing Substances'!H46=Languages!$A$61,'Ingoing Substances'!H46=Languages!$B$61),"Y",IF(OR('Ingoing Substances'!H46=Languages!$A$166,'Ingoing Substances'!H46=Languages!$B$166),"Y","N")))</f>
        <v/>
      </c>
      <c r="S46" s="18"/>
      <c r="T46" s="18"/>
      <c r="U46" s="18"/>
    </row>
    <row r="47" spans="1:21" ht="15.75">
      <c r="A47" s="37">
        <v>36</v>
      </c>
      <c r="B47" s="337" t="str">
        <f>IF('Ingoing Substances'!B47="","",'Ingoing Substances'!B47)</f>
        <v/>
      </c>
      <c r="C47" s="338" t="str">
        <f>IF('Ingoing Substances'!C47="","",'Ingoing Substances'!C47)</f>
        <v/>
      </c>
      <c r="D47" s="339" t="str">
        <f>IF('Ingoing Substances'!G47="","",'Ingoing Substances'!G47)</f>
        <v/>
      </c>
      <c r="E47" s="6"/>
      <c r="F47" s="62" t="str">
        <f>IF(E47&gt;0,VLOOKUP(E47,'DID List'!A:L,3,FALSE),"   ")</f>
        <v xml:space="preserve">   </v>
      </c>
      <c r="G47" s="120" t="str">
        <f>IF('Ingoing Substances'!I47="","",'Ingoing Substances'!I47)</f>
        <v/>
      </c>
      <c r="H47" s="155"/>
      <c r="I47" s="162"/>
      <c r="J47" s="155"/>
      <c r="K47" s="155"/>
      <c r="L47" s="340"/>
      <c r="M47" s="63" t="str">
        <f>IF($E47=0,"",IF($E47="not included",H47,VLOOKUP($E47,'DID List'!$A:$L,10,)))</f>
        <v/>
      </c>
      <c r="N47" s="233" t="str">
        <f>IF($E47=0,"",IF($E47="not included",I47,VLOOKUP($E47,'DID List'!$A:$L,9,)))</f>
        <v/>
      </c>
      <c r="O47" s="63" t="str">
        <f>IF($E47=0,"",IF($E47="not included",J47,VLOOKUP($E47,'DID List'!$A:$L,11,)))</f>
        <v/>
      </c>
      <c r="P47" s="63" t="str">
        <f>IF($E47=0,"",IF($E47="not included",K47,VLOOKUP($E47,'DID List'!$A:$L,12,)))</f>
        <v/>
      </c>
      <c r="Q47" s="63" t="str">
        <f t="shared" si="0"/>
        <v/>
      </c>
      <c r="R47" s="135" t="str">
        <f>IF(B47="","",IF(OR('Ingoing Substances'!H47=Languages!$A$61,'Ingoing Substances'!H47=Languages!$B$61),"Y",IF(OR('Ingoing Substances'!H47=Languages!$A$166,'Ingoing Substances'!H47=Languages!$B$166),"Y","N")))</f>
        <v/>
      </c>
      <c r="S47" s="18"/>
      <c r="T47" s="18"/>
      <c r="U47" s="18"/>
    </row>
    <row r="48" spans="1:21" ht="15.75">
      <c r="A48" s="37">
        <v>37</v>
      </c>
      <c r="B48" s="337" t="str">
        <f>IF('Ingoing Substances'!B48="","",'Ingoing Substances'!B48)</f>
        <v/>
      </c>
      <c r="C48" s="338" t="str">
        <f>IF('Ingoing Substances'!C48="","",'Ingoing Substances'!C48)</f>
        <v/>
      </c>
      <c r="D48" s="339" t="str">
        <f>IF('Ingoing Substances'!G48="","",'Ingoing Substances'!G48)</f>
        <v/>
      </c>
      <c r="E48" s="6"/>
      <c r="F48" s="62" t="str">
        <f>IF(E48&gt;0,VLOOKUP(E48,'DID List'!A:L,3,FALSE),"   ")</f>
        <v xml:space="preserve">   </v>
      </c>
      <c r="G48" s="120" t="str">
        <f>IF('Ingoing Substances'!I48="","",'Ingoing Substances'!I48)</f>
        <v/>
      </c>
      <c r="H48" s="155"/>
      <c r="I48" s="162"/>
      <c r="J48" s="155"/>
      <c r="K48" s="155"/>
      <c r="L48" s="340"/>
      <c r="M48" s="63" t="str">
        <f>IF($E48=0,"",IF($E48="not included",H48,VLOOKUP($E48,'DID List'!$A:$L,10,)))</f>
        <v/>
      </c>
      <c r="N48" s="233" t="str">
        <f>IF($E48=0,"",IF($E48="not included",I48,VLOOKUP($E48,'DID List'!$A:$L,9,)))</f>
        <v/>
      </c>
      <c r="O48" s="63" t="str">
        <f>IF($E48=0,"",IF($E48="not included",J48,VLOOKUP($E48,'DID List'!$A:$L,11,)))</f>
        <v/>
      </c>
      <c r="P48" s="63" t="str">
        <f>IF($E48=0,"",IF($E48="not included",K48,VLOOKUP($E48,'DID List'!$A:$L,12,)))</f>
        <v/>
      </c>
      <c r="Q48" s="63" t="str">
        <f t="shared" si="0"/>
        <v/>
      </c>
      <c r="R48" s="135" t="str">
        <f>IF(B48="","",IF(OR('Ingoing Substances'!H48=Languages!$A$61,'Ingoing Substances'!H48=Languages!$B$61),"Y",IF(OR('Ingoing Substances'!H48=Languages!$A$166,'Ingoing Substances'!H48=Languages!$B$166),"Y","N")))</f>
        <v/>
      </c>
      <c r="S48" s="18"/>
      <c r="T48" s="18"/>
      <c r="U48" s="18"/>
    </row>
    <row r="49" spans="1:21" ht="15.75">
      <c r="A49" s="37">
        <v>38</v>
      </c>
      <c r="B49" s="337" t="str">
        <f>IF('Ingoing Substances'!B49="","",'Ingoing Substances'!B49)</f>
        <v/>
      </c>
      <c r="C49" s="338" t="str">
        <f>IF('Ingoing Substances'!C49="","",'Ingoing Substances'!C49)</f>
        <v/>
      </c>
      <c r="D49" s="339" t="str">
        <f>IF('Ingoing Substances'!G49="","",'Ingoing Substances'!G49)</f>
        <v/>
      </c>
      <c r="E49" s="6"/>
      <c r="F49" s="62" t="str">
        <f>IF(E49&gt;0,VLOOKUP(E49,'DID List'!A:L,3,FALSE),"   ")</f>
        <v xml:space="preserve">   </v>
      </c>
      <c r="G49" s="120" t="str">
        <f>IF('Ingoing Substances'!I49="","",'Ingoing Substances'!I49)</f>
        <v/>
      </c>
      <c r="H49" s="155"/>
      <c r="I49" s="162"/>
      <c r="J49" s="155"/>
      <c r="K49" s="155"/>
      <c r="L49" s="340"/>
      <c r="M49" s="63" t="str">
        <f>IF($E49=0,"",IF($E49="not included",H49,VLOOKUP($E49,'DID List'!$A:$L,10,)))</f>
        <v/>
      </c>
      <c r="N49" s="233" t="str">
        <f>IF($E49=0,"",IF($E49="not included",I49,VLOOKUP($E49,'DID List'!$A:$L,9,)))</f>
        <v/>
      </c>
      <c r="O49" s="63" t="str">
        <f>IF($E49=0,"",IF($E49="not included",J49,VLOOKUP($E49,'DID List'!$A:$L,11,)))</f>
        <v/>
      </c>
      <c r="P49" s="63" t="str">
        <f>IF($E49=0,"",IF($E49="not included",K49,VLOOKUP($E49,'DID List'!$A:$L,12,)))</f>
        <v/>
      </c>
      <c r="Q49" s="63" t="str">
        <f t="shared" si="0"/>
        <v/>
      </c>
      <c r="R49" s="135" t="str">
        <f>IF(B49="","",IF(OR('Ingoing Substances'!H49=Languages!$A$61,'Ingoing Substances'!H49=Languages!$B$61),"Y",IF(OR('Ingoing Substances'!H49=Languages!$A$166,'Ingoing Substances'!H49=Languages!$B$166),"Y","N")))</f>
        <v/>
      </c>
      <c r="S49" s="18"/>
      <c r="T49" s="18"/>
      <c r="U49" s="18"/>
    </row>
    <row r="50" spans="1:21" ht="15.75">
      <c r="A50" s="37">
        <v>39</v>
      </c>
      <c r="B50" s="337" t="str">
        <f>IF('Ingoing Substances'!B50="","",'Ingoing Substances'!B50)</f>
        <v/>
      </c>
      <c r="C50" s="338" t="str">
        <f>IF('Ingoing Substances'!C50="","",'Ingoing Substances'!C50)</f>
        <v/>
      </c>
      <c r="D50" s="339" t="str">
        <f>IF('Ingoing Substances'!G50="","",'Ingoing Substances'!G50)</f>
        <v/>
      </c>
      <c r="E50" s="6"/>
      <c r="F50" s="62" t="str">
        <f>IF(E50&gt;0,VLOOKUP(E50,'DID List'!A:L,3,FALSE),"   ")</f>
        <v xml:space="preserve">   </v>
      </c>
      <c r="G50" s="120" t="str">
        <f>IF('Ingoing Substances'!I50="","",'Ingoing Substances'!I50)</f>
        <v/>
      </c>
      <c r="H50" s="155"/>
      <c r="I50" s="162"/>
      <c r="J50" s="155"/>
      <c r="K50" s="155"/>
      <c r="L50" s="340"/>
      <c r="M50" s="63" t="str">
        <f>IF($E50=0,"",IF($E50="not included",H50,VLOOKUP($E50,'DID List'!$A:$L,10,)))</f>
        <v/>
      </c>
      <c r="N50" s="233" t="str">
        <f>IF($E50=0,"",IF($E50="not included",I50,VLOOKUP($E50,'DID List'!$A:$L,9,)))</f>
        <v/>
      </c>
      <c r="O50" s="63" t="str">
        <f>IF($E50=0,"",IF($E50="not included",J50,VLOOKUP($E50,'DID List'!$A:$L,11,)))</f>
        <v/>
      </c>
      <c r="P50" s="63" t="str">
        <f>IF($E50=0,"",IF($E50="not included",K50,VLOOKUP($E50,'DID List'!$A:$L,12,)))</f>
        <v/>
      </c>
      <c r="Q50" s="63" t="str">
        <f t="shared" si="0"/>
        <v/>
      </c>
      <c r="R50" s="135" t="str">
        <f>IF(B50="","",IF(OR('Ingoing Substances'!H50=Languages!$A$61,'Ingoing Substances'!H50=Languages!$B$61),"Y",IF(OR('Ingoing Substances'!H50=Languages!$A$166,'Ingoing Substances'!H50=Languages!$B$166),"Y","N")))</f>
        <v/>
      </c>
      <c r="S50" s="18"/>
      <c r="T50" s="18"/>
      <c r="U50" s="18"/>
    </row>
    <row r="51" spans="1:21" ht="15.75">
      <c r="A51" s="37">
        <v>40</v>
      </c>
      <c r="B51" s="337" t="str">
        <f>IF('Ingoing Substances'!B51="","",'Ingoing Substances'!B51)</f>
        <v/>
      </c>
      <c r="C51" s="338" t="str">
        <f>IF('Ingoing Substances'!C51="","",'Ingoing Substances'!C51)</f>
        <v/>
      </c>
      <c r="D51" s="339" t="str">
        <f>IF('Ingoing Substances'!G51="","",'Ingoing Substances'!G51)</f>
        <v/>
      </c>
      <c r="E51" s="6"/>
      <c r="F51" s="62" t="str">
        <f>IF(E51&gt;0,VLOOKUP(E51,'DID List'!A:L,3,FALSE),"   ")</f>
        <v xml:space="preserve">   </v>
      </c>
      <c r="G51" s="120" t="str">
        <f>IF('Ingoing Substances'!I51="","",'Ingoing Substances'!I51)</f>
        <v/>
      </c>
      <c r="H51" s="155"/>
      <c r="I51" s="162"/>
      <c r="J51" s="155"/>
      <c r="K51" s="155"/>
      <c r="L51" s="340"/>
      <c r="M51" s="63" t="str">
        <f>IF($E51=0,"",IF($E51="not included",H51,VLOOKUP($E51,'DID List'!$A:$L,10,)))</f>
        <v/>
      </c>
      <c r="N51" s="233" t="str">
        <f>IF($E51=0,"",IF($E51="not included",I51,VLOOKUP($E51,'DID List'!$A:$L,9,)))</f>
        <v/>
      </c>
      <c r="O51" s="63" t="str">
        <f>IF($E51=0,"",IF($E51="not included",J51,VLOOKUP($E51,'DID List'!$A:$L,11,)))</f>
        <v/>
      </c>
      <c r="P51" s="63" t="str">
        <f>IF($E51=0,"",IF($E51="not included",K51,VLOOKUP($E51,'DID List'!$A:$L,12,)))</f>
        <v/>
      </c>
      <c r="Q51" s="63" t="str">
        <f t="shared" si="0"/>
        <v/>
      </c>
      <c r="R51" s="135" t="str">
        <f>IF(B51="","",IF(OR('Ingoing Substances'!H51=Languages!$A$61,'Ingoing Substances'!H51=Languages!$B$61),"Y",IF(OR('Ingoing Substances'!H51=Languages!$A$166,'Ingoing Substances'!H51=Languages!$B$166),"Y","N")))</f>
        <v/>
      </c>
      <c r="S51" s="18"/>
      <c r="T51" s="18"/>
      <c r="U51" s="18"/>
    </row>
    <row r="52" spans="1:21" ht="15.75">
      <c r="A52" s="37">
        <v>41</v>
      </c>
      <c r="B52" s="337" t="str">
        <f>IF('Ingoing Substances'!B52="","",'Ingoing Substances'!B52)</f>
        <v/>
      </c>
      <c r="C52" s="338" t="str">
        <f>IF('Ingoing Substances'!C52="","",'Ingoing Substances'!C52)</f>
        <v/>
      </c>
      <c r="D52" s="339" t="str">
        <f>IF('Ingoing Substances'!G52="","",'Ingoing Substances'!G52)</f>
        <v/>
      </c>
      <c r="E52" s="6"/>
      <c r="F52" s="62" t="str">
        <f>IF(E52&gt;0,VLOOKUP(E52,'DID List'!A:L,3,FALSE),"   ")</f>
        <v xml:space="preserve">   </v>
      </c>
      <c r="G52" s="120" t="str">
        <f>IF('Ingoing Substances'!I52="","",'Ingoing Substances'!I52)</f>
        <v/>
      </c>
      <c r="H52" s="155"/>
      <c r="I52" s="162"/>
      <c r="J52" s="155"/>
      <c r="K52" s="155"/>
      <c r="L52" s="340"/>
      <c r="M52" s="63" t="str">
        <f>IF($E52=0,"",IF($E52="not included",H52,VLOOKUP($E52,'DID List'!$A:$L,10,)))</f>
        <v/>
      </c>
      <c r="N52" s="233" t="str">
        <f>IF($E52=0,"",IF($E52="not included",I52,VLOOKUP($E52,'DID List'!$A:$L,9,)))</f>
        <v/>
      </c>
      <c r="O52" s="63" t="str">
        <f>IF($E52=0,"",IF($E52="not included",J52,VLOOKUP($E52,'DID List'!$A:$L,11,)))</f>
        <v/>
      </c>
      <c r="P52" s="63" t="str">
        <f>IF($E52=0,"",IF($E52="not included",K52,VLOOKUP($E52,'DID List'!$A:$L,12,)))</f>
        <v/>
      </c>
      <c r="Q52" s="63" t="str">
        <f t="shared" si="0"/>
        <v/>
      </c>
      <c r="R52" s="135" t="str">
        <f>IF(B52="","",IF(OR('Ingoing Substances'!H52=Languages!$A$61,'Ingoing Substances'!H52=Languages!$B$61),"Y",IF(OR('Ingoing Substances'!H52=Languages!$A$166,'Ingoing Substances'!H52=Languages!$B$166),"Y","N")))</f>
        <v/>
      </c>
      <c r="S52" s="18"/>
      <c r="T52" s="18"/>
      <c r="U52" s="18"/>
    </row>
    <row r="53" spans="1:21" ht="15.75">
      <c r="A53" s="37">
        <v>42</v>
      </c>
      <c r="B53" s="337" t="str">
        <f>IF('Ingoing Substances'!B53="","",'Ingoing Substances'!B53)</f>
        <v/>
      </c>
      <c r="C53" s="338" t="str">
        <f>IF('Ingoing Substances'!C53="","",'Ingoing Substances'!C53)</f>
        <v/>
      </c>
      <c r="D53" s="339" t="str">
        <f>IF('Ingoing Substances'!G53="","",'Ingoing Substances'!G53)</f>
        <v/>
      </c>
      <c r="E53" s="6"/>
      <c r="F53" s="62" t="str">
        <f>IF(E53&gt;0,VLOOKUP(E53,'DID List'!A:L,3,FALSE),"   ")</f>
        <v xml:space="preserve">   </v>
      </c>
      <c r="G53" s="120" t="str">
        <f>IF('Ingoing Substances'!I53="","",'Ingoing Substances'!I53)</f>
        <v/>
      </c>
      <c r="H53" s="155"/>
      <c r="I53" s="162"/>
      <c r="J53" s="155"/>
      <c r="K53" s="155"/>
      <c r="L53" s="340"/>
      <c r="M53" s="63" t="str">
        <f>IF($E53=0,"",IF($E53="not included",H53,VLOOKUP($E53,'DID List'!$A:$L,10,)))</f>
        <v/>
      </c>
      <c r="N53" s="233" t="str">
        <f>IF($E53=0,"",IF($E53="not included",I53,VLOOKUP($E53,'DID List'!$A:$L,9,)))</f>
        <v/>
      </c>
      <c r="O53" s="63" t="str">
        <f>IF($E53=0,"",IF($E53="not included",J53,VLOOKUP($E53,'DID List'!$A:$L,11,)))</f>
        <v/>
      </c>
      <c r="P53" s="63" t="str">
        <f>IF($E53=0,"",IF($E53="not included",K53,VLOOKUP($E53,'DID List'!$A:$L,12,)))</f>
        <v/>
      </c>
      <c r="Q53" s="63" t="str">
        <f t="shared" si="0"/>
        <v/>
      </c>
      <c r="R53" s="135" t="str">
        <f>IF(B53="","",IF(OR('Ingoing Substances'!H53=Languages!$A$61,'Ingoing Substances'!H53=Languages!$B$61),"Y",IF(OR('Ingoing Substances'!H53=Languages!$A$166,'Ingoing Substances'!H53=Languages!$B$166),"Y","N")))</f>
        <v/>
      </c>
      <c r="S53" s="18"/>
      <c r="T53" s="18"/>
      <c r="U53" s="18"/>
    </row>
    <row r="54" spans="1:21" ht="15.75">
      <c r="A54" s="37">
        <v>43</v>
      </c>
      <c r="B54" s="337" t="str">
        <f>IF('Ingoing Substances'!B54="","",'Ingoing Substances'!B54)</f>
        <v/>
      </c>
      <c r="C54" s="338" t="str">
        <f>IF('Ingoing Substances'!C54="","",'Ingoing Substances'!C54)</f>
        <v/>
      </c>
      <c r="D54" s="339" t="str">
        <f>IF('Ingoing Substances'!G54="","",'Ingoing Substances'!G54)</f>
        <v/>
      </c>
      <c r="E54" s="6"/>
      <c r="F54" s="62" t="str">
        <f>IF(E54&gt;0,VLOOKUP(E54,'DID List'!A:L,3,FALSE),"   ")</f>
        <v xml:space="preserve">   </v>
      </c>
      <c r="G54" s="120" t="str">
        <f>IF('Ingoing Substances'!I54="","",'Ingoing Substances'!I54)</f>
        <v/>
      </c>
      <c r="H54" s="155"/>
      <c r="I54" s="162"/>
      <c r="J54" s="155"/>
      <c r="K54" s="155"/>
      <c r="L54" s="340"/>
      <c r="M54" s="63" t="str">
        <f>IF($E54=0,"",IF($E54="not included",H54,VLOOKUP($E54,'DID List'!$A:$L,10,)))</f>
        <v/>
      </c>
      <c r="N54" s="233" t="str">
        <f>IF($E54=0,"",IF($E54="not included",I54,VLOOKUP($E54,'DID List'!$A:$L,9,)))</f>
        <v/>
      </c>
      <c r="O54" s="63" t="str">
        <f>IF($E54=0,"",IF($E54="not included",J54,VLOOKUP($E54,'DID List'!$A:$L,11,)))</f>
        <v/>
      </c>
      <c r="P54" s="63" t="str">
        <f>IF($E54=0,"",IF($E54="not included",K54,VLOOKUP($E54,'DID List'!$A:$L,12,)))</f>
        <v/>
      </c>
      <c r="Q54" s="63" t="str">
        <f t="shared" si="0"/>
        <v/>
      </c>
      <c r="R54" s="135" t="str">
        <f>IF(B54="","",IF(OR('Ingoing Substances'!H54=Languages!$A$61,'Ingoing Substances'!H54=Languages!$B$61),"Y",IF(OR('Ingoing Substances'!H54=Languages!$A$166,'Ingoing Substances'!H54=Languages!$B$166),"Y","N")))</f>
        <v/>
      </c>
      <c r="S54" s="18"/>
      <c r="T54" s="18"/>
      <c r="U54" s="18"/>
    </row>
    <row r="55" spans="1:21" ht="15.75">
      <c r="A55" s="37">
        <v>44</v>
      </c>
      <c r="B55" s="337" t="str">
        <f>IF('Ingoing Substances'!B55="","",'Ingoing Substances'!B55)</f>
        <v/>
      </c>
      <c r="C55" s="338" t="str">
        <f>IF('Ingoing Substances'!C55="","",'Ingoing Substances'!C55)</f>
        <v/>
      </c>
      <c r="D55" s="339" t="str">
        <f>IF('Ingoing Substances'!G55="","",'Ingoing Substances'!G55)</f>
        <v/>
      </c>
      <c r="E55" s="6"/>
      <c r="F55" s="62" t="str">
        <f>IF(E55&gt;0,VLOOKUP(E55,'DID List'!A:L,3,FALSE),"   ")</f>
        <v xml:space="preserve">   </v>
      </c>
      <c r="G55" s="120" t="str">
        <f>IF('Ingoing Substances'!I55="","",'Ingoing Substances'!I55)</f>
        <v/>
      </c>
      <c r="H55" s="155"/>
      <c r="I55" s="162"/>
      <c r="J55" s="155"/>
      <c r="K55" s="155"/>
      <c r="L55" s="340"/>
      <c r="M55" s="63" t="str">
        <f>IF($E55=0,"",IF($E55="not included",H55,VLOOKUP($E55,'DID List'!$A:$L,10,)))</f>
        <v/>
      </c>
      <c r="N55" s="233" t="str">
        <f>IF($E55=0,"",IF($E55="not included",I55,VLOOKUP($E55,'DID List'!$A:$L,9,)))</f>
        <v/>
      </c>
      <c r="O55" s="63" t="str">
        <f>IF($E55=0,"",IF($E55="not included",J55,VLOOKUP($E55,'DID List'!$A:$L,11,)))</f>
        <v/>
      </c>
      <c r="P55" s="63" t="str">
        <f>IF($E55=0,"",IF($E55="not included",K55,VLOOKUP($E55,'DID List'!$A:$L,12,)))</f>
        <v/>
      </c>
      <c r="Q55" s="63" t="str">
        <f t="shared" si="0"/>
        <v/>
      </c>
      <c r="R55" s="135" t="str">
        <f>IF(B55="","",IF(OR('Ingoing Substances'!H55=Languages!$A$61,'Ingoing Substances'!H55=Languages!$B$61),"Y",IF(OR('Ingoing Substances'!H55=Languages!$A$166,'Ingoing Substances'!H55=Languages!$B$166),"Y","N")))</f>
        <v/>
      </c>
      <c r="S55" s="18"/>
      <c r="T55" s="18"/>
      <c r="U55" s="18"/>
    </row>
    <row r="56" spans="1:21" ht="15.75">
      <c r="A56" s="37">
        <v>45</v>
      </c>
      <c r="B56" s="337" t="str">
        <f>IF('Ingoing Substances'!B56="","",'Ingoing Substances'!B56)</f>
        <v/>
      </c>
      <c r="C56" s="338" t="str">
        <f>IF('Ingoing Substances'!C56="","",'Ingoing Substances'!C56)</f>
        <v/>
      </c>
      <c r="D56" s="339" t="str">
        <f>IF('Ingoing Substances'!G56="","",'Ingoing Substances'!G56)</f>
        <v/>
      </c>
      <c r="E56" s="6"/>
      <c r="F56" s="62" t="str">
        <f>IF(E56&gt;0,VLOOKUP(E56,'DID List'!A:L,3,FALSE),"   ")</f>
        <v xml:space="preserve">   </v>
      </c>
      <c r="G56" s="120" t="str">
        <f>IF('Ingoing Substances'!I56="","",'Ingoing Substances'!I56)</f>
        <v/>
      </c>
      <c r="H56" s="155"/>
      <c r="I56" s="162"/>
      <c r="J56" s="155"/>
      <c r="K56" s="155"/>
      <c r="L56" s="340"/>
      <c r="M56" s="63" t="str">
        <f>IF($E56=0,"",IF($E56="not included",H56,VLOOKUP($E56,'DID List'!$A:$L,10,)))</f>
        <v/>
      </c>
      <c r="N56" s="233" t="str">
        <f>IF($E56=0,"",IF($E56="not included",I56,VLOOKUP($E56,'DID List'!$A:$L,9,)))</f>
        <v/>
      </c>
      <c r="O56" s="63" t="str">
        <f>IF($E56=0,"",IF($E56="not included",J56,VLOOKUP($E56,'DID List'!$A:$L,11,)))</f>
        <v/>
      </c>
      <c r="P56" s="63" t="str">
        <f>IF($E56=0,"",IF($E56="not included",K56,VLOOKUP($E56,'DID List'!$A:$L,12,)))</f>
        <v/>
      </c>
      <c r="Q56" s="63" t="str">
        <f t="shared" si="0"/>
        <v/>
      </c>
      <c r="R56" s="135" t="str">
        <f>IF(B56="","",IF(OR('Ingoing Substances'!H56=Languages!$A$61,'Ingoing Substances'!H56=Languages!$B$61),"Y",IF(OR('Ingoing Substances'!H56=Languages!$A$166,'Ingoing Substances'!H56=Languages!$B$166),"Y","N")))</f>
        <v/>
      </c>
      <c r="S56" s="18"/>
      <c r="T56" s="18"/>
      <c r="U56" s="18"/>
    </row>
    <row r="57" spans="1:21" ht="15.75">
      <c r="A57" s="37">
        <v>46</v>
      </c>
      <c r="B57" s="337" t="str">
        <f>IF('Ingoing Substances'!B57="","",'Ingoing Substances'!B57)</f>
        <v/>
      </c>
      <c r="C57" s="338" t="str">
        <f>IF('Ingoing Substances'!C57="","",'Ingoing Substances'!C57)</f>
        <v/>
      </c>
      <c r="D57" s="339" t="str">
        <f>IF('Ingoing Substances'!G57="","",'Ingoing Substances'!G57)</f>
        <v/>
      </c>
      <c r="E57" s="6"/>
      <c r="F57" s="62" t="str">
        <f>IF(E57&gt;0,VLOOKUP(E57,'DID List'!A:L,3,FALSE),"   ")</f>
        <v xml:space="preserve">   </v>
      </c>
      <c r="G57" s="120" t="str">
        <f>IF('Ingoing Substances'!I57="","",'Ingoing Substances'!I57)</f>
        <v/>
      </c>
      <c r="H57" s="155"/>
      <c r="I57" s="162"/>
      <c r="J57" s="155"/>
      <c r="K57" s="155"/>
      <c r="L57" s="340"/>
      <c r="M57" s="63" t="str">
        <f>IF($E57=0,"",IF($E57="not included",H57,VLOOKUP($E57,'DID List'!$A:$L,10,)))</f>
        <v/>
      </c>
      <c r="N57" s="233" t="str">
        <f>IF($E57=0,"",IF($E57="not included",I57,VLOOKUP($E57,'DID List'!$A:$L,9,)))</f>
        <v/>
      </c>
      <c r="O57" s="63" t="str">
        <f>IF($E57=0,"",IF($E57="not included",J57,VLOOKUP($E57,'DID List'!$A:$L,11,)))</f>
        <v/>
      </c>
      <c r="P57" s="63" t="str">
        <f>IF($E57=0,"",IF($E57="not included",K57,VLOOKUP($E57,'DID List'!$A:$L,12,)))</f>
        <v/>
      </c>
      <c r="Q57" s="63" t="str">
        <f t="shared" si="0"/>
        <v/>
      </c>
      <c r="R57" s="135" t="str">
        <f>IF(B57="","",IF(OR('Ingoing Substances'!H57=Languages!$A$61,'Ingoing Substances'!H57=Languages!$B$61),"Y",IF(OR('Ingoing Substances'!H57=Languages!$A$166,'Ingoing Substances'!H57=Languages!$B$166),"Y","N")))</f>
        <v/>
      </c>
      <c r="S57" s="18"/>
      <c r="T57" s="18"/>
      <c r="U57" s="18"/>
    </row>
    <row r="58" spans="1:21" ht="15.75">
      <c r="A58" s="37">
        <v>47</v>
      </c>
      <c r="B58" s="337" t="str">
        <f>IF('Ingoing Substances'!B58="","",'Ingoing Substances'!B58)</f>
        <v/>
      </c>
      <c r="C58" s="338" t="str">
        <f>IF('Ingoing Substances'!C58="","",'Ingoing Substances'!C58)</f>
        <v/>
      </c>
      <c r="D58" s="339" t="str">
        <f>IF('Ingoing Substances'!G58="","",'Ingoing Substances'!G58)</f>
        <v/>
      </c>
      <c r="E58" s="6"/>
      <c r="F58" s="62" t="str">
        <f>IF(E58&gt;0,VLOOKUP(E58,'DID List'!A:L,3,FALSE),"   ")</f>
        <v xml:space="preserve">   </v>
      </c>
      <c r="G58" s="120" t="str">
        <f>IF('Ingoing Substances'!I58="","",'Ingoing Substances'!I58)</f>
        <v/>
      </c>
      <c r="H58" s="155"/>
      <c r="I58" s="162"/>
      <c r="J58" s="155"/>
      <c r="K58" s="155"/>
      <c r="L58" s="340"/>
      <c r="M58" s="63" t="str">
        <f>IF($E58=0,"",IF($E58="not included",H58,VLOOKUP($E58,'DID List'!$A:$L,10,)))</f>
        <v/>
      </c>
      <c r="N58" s="233" t="str">
        <f>IF($E58=0,"",IF($E58="not included",I58,VLOOKUP($E58,'DID List'!$A:$L,9,)))</f>
        <v/>
      </c>
      <c r="O58" s="63" t="str">
        <f>IF($E58=0,"",IF($E58="not included",J58,VLOOKUP($E58,'DID List'!$A:$L,11,)))</f>
        <v/>
      </c>
      <c r="P58" s="63" t="str">
        <f>IF($E58=0,"",IF($E58="not included",K58,VLOOKUP($E58,'DID List'!$A:$L,12,)))</f>
        <v/>
      </c>
      <c r="Q58" s="63" t="str">
        <f t="shared" si="0"/>
        <v/>
      </c>
      <c r="R58" s="135" t="str">
        <f>IF(B58="","",IF(OR('Ingoing Substances'!H58=Languages!$A$61,'Ingoing Substances'!H58=Languages!$B$61),"Y",IF(OR('Ingoing Substances'!H58=Languages!$A$166,'Ingoing Substances'!H58=Languages!$B$166),"Y","N")))</f>
        <v/>
      </c>
      <c r="S58" s="18"/>
      <c r="T58" s="18"/>
      <c r="U58" s="18"/>
    </row>
    <row r="59" spans="1:21" ht="15.75">
      <c r="A59" s="37">
        <v>48</v>
      </c>
      <c r="B59" s="337" t="str">
        <f>IF('Ingoing Substances'!B59="","",'Ingoing Substances'!B59)</f>
        <v/>
      </c>
      <c r="C59" s="338" t="str">
        <f>IF('Ingoing Substances'!C59="","",'Ingoing Substances'!C59)</f>
        <v/>
      </c>
      <c r="D59" s="339" t="str">
        <f>IF('Ingoing Substances'!G59="","",'Ingoing Substances'!G59)</f>
        <v/>
      </c>
      <c r="E59" s="6"/>
      <c r="F59" s="62" t="str">
        <f>IF(E59&gt;0,VLOOKUP(E59,'DID List'!A:L,3,FALSE),"   ")</f>
        <v xml:space="preserve">   </v>
      </c>
      <c r="G59" s="120" t="str">
        <f>IF('Ingoing Substances'!I59="","",'Ingoing Substances'!I59)</f>
        <v/>
      </c>
      <c r="H59" s="155"/>
      <c r="I59" s="162"/>
      <c r="J59" s="155"/>
      <c r="K59" s="155"/>
      <c r="L59" s="340"/>
      <c r="M59" s="63" t="str">
        <f>IF($E59=0,"",IF($E59="not included",H59,VLOOKUP($E59,'DID List'!$A:$L,10,)))</f>
        <v/>
      </c>
      <c r="N59" s="233" t="str">
        <f>IF($E59=0,"",IF($E59="not included",I59,VLOOKUP($E59,'DID List'!$A:$L,9,)))</f>
        <v/>
      </c>
      <c r="O59" s="63" t="str">
        <f>IF($E59=0,"",IF($E59="not included",J59,VLOOKUP($E59,'DID List'!$A:$L,11,)))</f>
        <v/>
      </c>
      <c r="P59" s="63" t="str">
        <f>IF($E59=0,"",IF($E59="not included",K59,VLOOKUP($E59,'DID List'!$A:$L,12,)))</f>
        <v/>
      </c>
      <c r="Q59" s="63" t="str">
        <f t="shared" si="0"/>
        <v/>
      </c>
      <c r="R59" s="135" t="str">
        <f>IF(B59="","",IF(OR('Ingoing Substances'!H59=Languages!$A$61,'Ingoing Substances'!H59=Languages!$B$61),"Y",IF(OR('Ingoing Substances'!H59=Languages!$A$166,'Ingoing Substances'!H59=Languages!$B$166),"Y","N")))</f>
        <v/>
      </c>
      <c r="S59" s="18"/>
      <c r="T59" s="18"/>
      <c r="U59" s="18"/>
    </row>
    <row r="60" spans="1:21" ht="15.75">
      <c r="A60" s="37">
        <v>49</v>
      </c>
      <c r="B60" s="337" t="str">
        <f>IF('Ingoing Substances'!B60="","",'Ingoing Substances'!B60)</f>
        <v/>
      </c>
      <c r="C60" s="338" t="str">
        <f>IF('Ingoing Substances'!C60="","",'Ingoing Substances'!C60)</f>
        <v/>
      </c>
      <c r="D60" s="339" t="str">
        <f>IF('Ingoing Substances'!G60="","",'Ingoing Substances'!G60)</f>
        <v/>
      </c>
      <c r="E60" s="6"/>
      <c r="F60" s="62" t="str">
        <f>IF(E60&gt;0,VLOOKUP(E60,'DID List'!A:L,3,FALSE),"   ")</f>
        <v xml:space="preserve">   </v>
      </c>
      <c r="G60" s="120" t="str">
        <f>IF('Ingoing Substances'!I60="","",'Ingoing Substances'!I60)</f>
        <v/>
      </c>
      <c r="H60" s="155"/>
      <c r="I60" s="162"/>
      <c r="J60" s="155"/>
      <c r="K60" s="155"/>
      <c r="L60" s="340"/>
      <c r="M60" s="63" t="str">
        <f>IF($E60=0,"",IF($E60="not included",H60,VLOOKUP($E60,'DID List'!$A:$L,10,)))</f>
        <v/>
      </c>
      <c r="N60" s="233" t="str">
        <f>IF($E60=0,"",IF($E60="not included",I60,VLOOKUP($E60,'DID List'!$A:$L,9,)))</f>
        <v/>
      </c>
      <c r="O60" s="63" t="str">
        <f>IF($E60=0,"",IF($E60="not included",J60,VLOOKUP($E60,'DID List'!$A:$L,11,)))</f>
        <v/>
      </c>
      <c r="P60" s="63" t="str">
        <f>IF($E60=0,"",IF($E60="not included",K60,VLOOKUP($E60,'DID List'!$A:$L,12,)))</f>
        <v/>
      </c>
      <c r="Q60" s="63" t="str">
        <f t="shared" si="0"/>
        <v/>
      </c>
      <c r="R60" s="135" t="str">
        <f>IF(B60="","",IF(OR('Ingoing Substances'!H60=Languages!$A$61,'Ingoing Substances'!H60=Languages!$B$61),"Y",IF(OR('Ingoing Substances'!H60=Languages!$A$166,'Ingoing Substances'!H60=Languages!$B$166),"Y","N")))</f>
        <v/>
      </c>
      <c r="S60" s="18"/>
      <c r="T60" s="18"/>
      <c r="U60" s="18"/>
    </row>
    <row r="61" spans="1:21" ht="15.75">
      <c r="A61" s="37">
        <v>50</v>
      </c>
      <c r="B61" s="337" t="str">
        <f>IF('Ingoing Substances'!B61="","",'Ingoing Substances'!B61)</f>
        <v/>
      </c>
      <c r="C61" s="338" t="str">
        <f>IF('Ingoing Substances'!C61="","",'Ingoing Substances'!C61)</f>
        <v/>
      </c>
      <c r="D61" s="339" t="str">
        <f>IF('Ingoing Substances'!G61="","",'Ingoing Substances'!G61)</f>
        <v/>
      </c>
      <c r="E61" s="6"/>
      <c r="F61" s="62" t="str">
        <f>IF(E61&gt;0,VLOOKUP(E61,'DID List'!A:L,3,FALSE),"   ")</f>
        <v xml:space="preserve">   </v>
      </c>
      <c r="G61" s="120" t="str">
        <f>IF('Ingoing Substances'!I61="","",'Ingoing Substances'!I61)</f>
        <v/>
      </c>
      <c r="H61" s="155"/>
      <c r="I61" s="162"/>
      <c r="J61" s="155"/>
      <c r="K61" s="155"/>
      <c r="L61" s="340"/>
      <c r="M61" s="63" t="str">
        <f>IF($E61=0,"",IF($E61="not included",H61,VLOOKUP($E61,'DID List'!$A:$L,10,)))</f>
        <v/>
      </c>
      <c r="N61" s="233" t="str">
        <f>IF($E61=0,"",IF($E61="not included",I61,VLOOKUP($E61,'DID List'!$A:$L,9,)))</f>
        <v/>
      </c>
      <c r="O61" s="63" t="str">
        <f>IF($E61=0,"",IF($E61="not included",J61,VLOOKUP($E61,'DID List'!$A:$L,11,)))</f>
        <v/>
      </c>
      <c r="P61" s="63" t="str">
        <f>IF($E61=0,"",IF($E61="not included",K61,VLOOKUP($E61,'DID List'!$A:$L,12,)))</f>
        <v/>
      </c>
      <c r="Q61" s="63" t="str">
        <f t="shared" si="0"/>
        <v/>
      </c>
      <c r="R61" s="135" t="str">
        <f>IF(B61="","",IF(OR('Ingoing Substances'!H61=Languages!$A$61,'Ingoing Substances'!H61=Languages!$B$61),"Y",IF(OR('Ingoing Substances'!H61=Languages!$A$166,'Ingoing Substances'!H61=Languages!$B$166),"Y","N")))</f>
        <v/>
      </c>
      <c r="S61" s="18"/>
      <c r="T61" s="18"/>
      <c r="U61" s="18"/>
    </row>
    <row r="62" spans="1:21" ht="15.75">
      <c r="A62" s="40"/>
      <c r="B62" s="41" t="str">
        <f>'Formulation Pre-Products'!B62</f>
        <v>Sum:</v>
      </c>
      <c r="C62" s="41"/>
      <c r="D62" s="40"/>
      <c r="E62" s="42"/>
      <c r="F62" s="77"/>
      <c r="G62" s="43">
        <f>SUM(G12:G61)</f>
        <v>0</v>
      </c>
      <c r="H62" s="64"/>
      <c r="I62" s="64"/>
      <c r="J62" s="64"/>
      <c r="K62" s="64"/>
      <c r="L62" s="139"/>
      <c r="M62" s="45"/>
      <c r="N62" s="45"/>
      <c r="O62" s="45"/>
      <c r="P62" s="45"/>
      <c r="Q62" s="45"/>
      <c r="R62" s="54"/>
      <c r="S62" s="18"/>
      <c r="T62" s="18"/>
      <c r="U62" s="18"/>
    </row>
    <row r="63" spans="1:21" ht="15.75">
      <c r="A63" s="23"/>
      <c r="B63" s="46"/>
      <c r="C63" s="23"/>
      <c r="D63" s="46"/>
      <c r="E63" s="46"/>
      <c r="F63" s="54"/>
      <c r="G63" s="22" t="str">
        <f>'Formulation Pre-Products'!E63</f>
        <v>(must be 100)</v>
      </c>
      <c r="H63" s="46"/>
      <c r="I63" s="46"/>
      <c r="J63" s="46"/>
      <c r="K63" s="46"/>
      <c r="L63" s="214"/>
      <c r="M63" s="49"/>
      <c r="N63" s="49"/>
      <c r="O63" s="49"/>
      <c r="P63" s="54"/>
      <c r="Q63" s="54"/>
      <c r="R63" s="65"/>
      <c r="S63" s="18"/>
      <c r="T63" s="18"/>
      <c r="U63" s="18"/>
    </row>
    <row r="64" spans="1:21" ht="15.75">
      <c r="A64" s="23"/>
      <c r="B64" s="46"/>
      <c r="C64" s="23"/>
      <c r="D64" s="46"/>
      <c r="E64" s="46"/>
      <c r="F64" s="54"/>
      <c r="G64" s="47"/>
      <c r="H64" s="46"/>
      <c r="I64" s="46"/>
      <c r="J64" s="46"/>
      <c r="K64" s="46"/>
      <c r="L64" s="214"/>
      <c r="M64" s="49"/>
      <c r="N64" s="49"/>
      <c r="O64" s="49"/>
      <c r="P64" s="54"/>
      <c r="Q64" s="54"/>
      <c r="R64" s="65"/>
      <c r="S64" s="18"/>
      <c r="T64" s="18"/>
      <c r="U64" s="18"/>
    </row>
    <row r="65" spans="1:21" ht="30" customHeight="1">
      <c r="A65" s="23"/>
      <c r="B65" s="572" t="str">
        <f>IF(Product!$C$2=Languages!A3,Languages!A104,Languages!B104)</f>
        <v>1): If a DID-no will be selected the columns M and N (DF/TF) as well as O and P (biodegrability) filled automatically. If the substance is not in the DID-Liste select "not included" and fill-in the values for DF/TF and the biodegrability in the columns H to K.</v>
      </c>
      <c r="C65" s="572">
        <f>IF(Product!$C$2=Languages!B33,Languages!B134,Languages!C134)</f>
        <v>0</v>
      </c>
      <c r="D65" s="572">
        <f>IF(Product!$C$2=Languages!C33,Languages!C134,Languages!D134)</f>
        <v>0</v>
      </c>
      <c r="E65" s="572">
        <f>IF(Product!$C$2=Languages!D33,Languages!D134,Languages!E134)</f>
        <v>0</v>
      </c>
      <c r="F65" s="572">
        <f>IF(Product!$C$2=Languages!E33,Languages!E134,Languages!F134)</f>
        <v>0</v>
      </c>
      <c r="G65" s="572">
        <f>IF(Product!$C$2=Languages!F33,Languages!F134,Languages!G134)</f>
        <v>0</v>
      </c>
      <c r="H65" s="572">
        <f>IF(Product!$C$2=Languages!G33,Languages!G134,Languages!H134)</f>
        <v>0</v>
      </c>
      <c r="I65" s="572">
        <f>IF(Product!$C$2=Languages!H33,Languages!H134,Languages!I134)</f>
        <v>0</v>
      </c>
      <c r="J65" s="572">
        <f>IF(Product!$C$2=Languages!I33,Languages!I134,Languages!J134)</f>
        <v>0</v>
      </c>
      <c r="K65" s="572">
        <f>IF(Product!$C$2=Languages!J33,Languages!J134,Languages!K134)</f>
        <v>0</v>
      </c>
      <c r="L65" s="572"/>
      <c r="M65" s="572">
        <f>IF(Product!$C$2=Languages!K33,Languages!K134,Languages!L134)</f>
        <v>0</v>
      </c>
      <c r="N65" s="572">
        <f>IF(Product!$C$2=Languages!L33,Languages!L134,Languages!M134)</f>
        <v>0</v>
      </c>
      <c r="O65" s="572">
        <f>IF(Product!$C$2=Languages!M33,Languages!M134,Languages!N134)</f>
        <v>0</v>
      </c>
      <c r="P65" s="572">
        <f>IF(Product!$C$2=Languages!N33,Languages!N134,Languages!O134)</f>
        <v>0</v>
      </c>
      <c r="Q65" s="262"/>
      <c r="R65" s="65"/>
      <c r="S65" s="18"/>
      <c r="T65" s="18"/>
      <c r="U65" s="18"/>
    </row>
    <row r="66" spans="1:21" ht="15.75">
      <c r="A66" s="23"/>
      <c r="B66" s="50" t="str">
        <f>IF(Product!$C$2=Languages!A3,Languages!A33,Languages!B33)</f>
        <v>3) automatically all ingoing substances appear.</v>
      </c>
      <c r="C66" s="51"/>
      <c r="D66" s="50"/>
      <c r="E66" s="50"/>
      <c r="F66" s="65"/>
      <c r="G66" s="50"/>
      <c r="H66" s="50"/>
      <c r="I66" s="50"/>
      <c r="J66" s="50"/>
      <c r="K66" s="50"/>
      <c r="L66" s="215"/>
      <c r="M66" s="52"/>
      <c r="N66" s="52"/>
      <c r="O66" s="52"/>
      <c r="P66" s="65"/>
      <c r="Q66" s="65"/>
      <c r="R66" s="262"/>
      <c r="S66" s="18"/>
      <c r="T66" s="18"/>
      <c r="U66" s="18"/>
    </row>
    <row r="67" spans="1:21" ht="11.25" customHeight="1">
      <c r="A67" s="23"/>
      <c r="B67" s="46"/>
      <c r="C67" s="23"/>
      <c r="D67" s="46"/>
      <c r="E67" s="46"/>
      <c r="F67" s="54"/>
      <c r="G67" s="54"/>
      <c r="H67" s="46"/>
      <c r="I67" s="46"/>
      <c r="J67" s="46"/>
      <c r="K67" s="46"/>
      <c r="L67" s="139"/>
      <c r="M67" s="49"/>
      <c r="N67" s="49"/>
      <c r="O67" s="49"/>
      <c r="P67" s="54"/>
      <c r="Q67" s="54"/>
      <c r="R67" s="54"/>
      <c r="S67" s="18"/>
      <c r="T67" s="18"/>
      <c r="U67" s="18"/>
    </row>
    <row r="68" spans="1:21" ht="46.5" customHeight="1">
      <c r="A68" s="16"/>
      <c r="B68" s="561" t="str">
        <f>'Formulation Pre-Products'!B67:H67</f>
        <v>remarks of the applicant</v>
      </c>
      <c r="C68" s="561"/>
      <c r="D68" s="561"/>
      <c r="E68" s="561"/>
      <c r="F68" s="561"/>
      <c r="G68" s="561"/>
      <c r="H68" s="561"/>
      <c r="I68" s="561"/>
      <c r="J68" s="561"/>
      <c r="K68" s="561"/>
      <c r="L68" s="561"/>
      <c r="M68" s="561"/>
      <c r="N68" s="561"/>
      <c r="O68" s="561"/>
      <c r="P68" s="561"/>
      <c r="Q68" s="561"/>
      <c r="R68" s="54"/>
      <c r="S68" s="18"/>
      <c r="T68" s="18"/>
      <c r="U68" s="18"/>
    </row>
    <row r="69" spans="1:21" ht="15.75">
      <c r="A69" s="23"/>
      <c r="B69" s="46"/>
      <c r="C69" s="23"/>
      <c r="D69" s="46"/>
      <c r="E69" s="46"/>
      <c r="F69" s="54"/>
      <c r="G69" s="54"/>
      <c r="H69" s="46"/>
      <c r="I69" s="46"/>
      <c r="J69" s="46"/>
      <c r="K69" s="46"/>
      <c r="L69" s="139"/>
      <c r="M69" s="49"/>
      <c r="N69" s="49"/>
      <c r="O69" s="49"/>
      <c r="P69" s="54"/>
      <c r="Q69" s="54"/>
      <c r="R69" s="54"/>
      <c r="S69" s="18"/>
      <c r="T69" s="18"/>
      <c r="U69" s="18"/>
    </row>
    <row r="70" spans="1:21" ht="15.75">
      <c r="A70" s="53"/>
      <c r="B70" s="9"/>
      <c r="C70" s="53"/>
      <c r="D70" s="54"/>
      <c r="E70" s="95" t="s">
        <v>228</v>
      </c>
      <c r="F70" s="54"/>
      <c r="G70" s="54"/>
      <c r="H70" s="54"/>
      <c r="I70" s="54"/>
      <c r="J70" s="54"/>
      <c r="K70" s="54"/>
      <c r="L70" s="139"/>
      <c r="M70" s="55"/>
      <c r="N70" s="55"/>
      <c r="O70" s="55"/>
      <c r="P70" s="54"/>
      <c r="Q70" s="54"/>
      <c r="R70" s="54"/>
      <c r="S70" s="18"/>
      <c r="T70" s="18"/>
      <c r="U70" s="18"/>
    </row>
    <row r="71" spans="1:21">
      <c r="A71" s="53"/>
      <c r="B71" s="55"/>
      <c r="C71" s="55"/>
      <c r="D71" s="55"/>
      <c r="E71" s="78" t="s">
        <v>193</v>
      </c>
      <c r="F71" s="79" t="str">
        <f>IF(Product!$C$2=Languages!A3,Languages!A79,Languages!B79)</f>
        <v>Readily biodegradable according to OECD guidelines.</v>
      </c>
      <c r="G71" s="55"/>
      <c r="H71" s="55"/>
      <c r="I71" s="55"/>
      <c r="J71" s="55"/>
      <c r="K71" s="55"/>
      <c r="L71" s="210"/>
      <c r="M71" s="55"/>
      <c r="N71" s="55"/>
      <c r="O71" s="55"/>
      <c r="P71" s="55"/>
      <c r="Q71" s="55"/>
      <c r="R71" s="55"/>
      <c r="S71" s="55"/>
      <c r="T71" s="55"/>
      <c r="U71" s="55"/>
    </row>
    <row r="72" spans="1:21">
      <c r="A72" s="53"/>
      <c r="B72" s="55"/>
      <c r="C72" s="55"/>
      <c r="D72" s="55"/>
      <c r="E72" s="78" t="s">
        <v>194</v>
      </c>
      <c r="F72" s="79" t="str">
        <f>IF(Product!$C$2=Languages!A3,Languages!A80,Languages!B80)</f>
        <v>Inherently biodegradable according to OECD guidelines.</v>
      </c>
      <c r="G72" s="55"/>
      <c r="H72" s="55"/>
      <c r="I72" s="55"/>
      <c r="J72" s="55"/>
      <c r="K72" s="55"/>
      <c r="L72" s="210"/>
      <c r="M72" s="55"/>
      <c r="N72" s="55"/>
      <c r="O72" s="55"/>
      <c r="P72" s="55"/>
      <c r="Q72" s="55"/>
      <c r="R72" s="55"/>
      <c r="S72" s="55"/>
      <c r="T72" s="55"/>
      <c r="U72" s="55"/>
    </row>
    <row r="73" spans="1:21">
      <c r="A73" s="53"/>
      <c r="B73" s="55"/>
      <c r="C73" s="55"/>
      <c r="D73" s="55"/>
      <c r="E73" s="78" t="s">
        <v>195</v>
      </c>
      <c r="F73" s="79" t="str">
        <f>IF(Product!$C$2=Languages!A3,Languages!A81,Languages!B81)</f>
        <v>Persistent. The ingredient has failed the test for inherent biodegradability.</v>
      </c>
      <c r="G73" s="55"/>
      <c r="H73" s="55"/>
      <c r="I73" s="55"/>
      <c r="J73" s="55"/>
      <c r="K73" s="55"/>
      <c r="L73" s="210"/>
      <c r="M73" s="55"/>
      <c r="N73" s="55"/>
      <c r="O73" s="55"/>
      <c r="P73" s="55"/>
      <c r="Q73" s="55"/>
      <c r="R73" s="55"/>
      <c r="S73" s="55"/>
      <c r="T73" s="55"/>
      <c r="U73" s="55"/>
    </row>
    <row r="74" spans="1:21">
      <c r="A74" s="53"/>
      <c r="B74" s="55"/>
      <c r="C74" s="55"/>
      <c r="D74" s="55"/>
      <c r="E74" s="78" t="s">
        <v>196</v>
      </c>
      <c r="F74" s="79" t="str">
        <f>IF(Product!$C$2=Languages!A3,Languages!A82,Languages!B82)</f>
        <v>The ingredient has not been tested.</v>
      </c>
      <c r="G74" s="55"/>
      <c r="H74" s="55"/>
      <c r="I74" s="55"/>
      <c r="J74" s="55"/>
      <c r="K74" s="55"/>
      <c r="L74" s="210"/>
      <c r="M74" s="55"/>
      <c r="N74" s="55"/>
      <c r="O74" s="55"/>
      <c r="P74" s="55"/>
      <c r="Q74" s="55"/>
      <c r="R74" s="55"/>
      <c r="S74" s="55"/>
      <c r="T74" s="55"/>
      <c r="U74" s="55"/>
    </row>
    <row r="75" spans="1:21">
      <c r="A75" s="53"/>
      <c r="B75" s="55"/>
      <c r="C75" s="55"/>
      <c r="D75" s="55"/>
      <c r="E75" s="78" t="s">
        <v>197</v>
      </c>
      <c r="F75" s="79" t="str">
        <f>IF(Product!$C$2=Languages!A3,Languages!A83,Languages!B83)</f>
        <v>Not applicable</v>
      </c>
      <c r="G75" s="55"/>
      <c r="H75" s="55"/>
      <c r="I75" s="55"/>
      <c r="J75" s="55"/>
      <c r="K75" s="55"/>
      <c r="L75" s="210"/>
      <c r="M75" s="55"/>
      <c r="N75" s="55"/>
      <c r="O75" s="55"/>
      <c r="P75" s="55"/>
      <c r="Q75" s="55"/>
      <c r="R75" s="55"/>
      <c r="S75" s="55"/>
      <c r="T75" s="55"/>
      <c r="U75" s="55"/>
    </row>
    <row r="76" spans="1:21">
      <c r="A76" s="97"/>
      <c r="B76" s="55"/>
      <c r="C76" s="55"/>
      <c r="D76" s="55"/>
      <c r="E76" s="78"/>
      <c r="F76" s="79"/>
      <c r="G76" s="55"/>
      <c r="H76" s="55"/>
      <c r="I76" s="55"/>
      <c r="J76" s="55"/>
      <c r="K76" s="55"/>
      <c r="L76" s="210"/>
      <c r="M76" s="55"/>
      <c r="N76" s="55"/>
      <c r="O76" s="55"/>
      <c r="P76" s="55"/>
      <c r="Q76" s="55"/>
      <c r="R76" s="55"/>
      <c r="S76" s="55"/>
      <c r="T76" s="55"/>
      <c r="U76" s="55"/>
    </row>
    <row r="77" spans="1:21">
      <c r="A77" s="97"/>
      <c r="B77" s="55"/>
      <c r="C77" s="55"/>
      <c r="D77" s="55"/>
      <c r="E77" s="96" t="s">
        <v>229</v>
      </c>
      <c r="F77" s="79"/>
      <c r="G77" s="55"/>
      <c r="H77" s="55"/>
      <c r="I77" s="55"/>
      <c r="J77" s="55"/>
      <c r="K77" s="55"/>
      <c r="L77" s="210"/>
      <c r="M77" s="55"/>
      <c r="N77" s="55"/>
      <c r="O77" s="55"/>
      <c r="P77" s="55"/>
      <c r="Q77" s="55"/>
      <c r="R77" s="55"/>
      <c r="S77" s="55"/>
      <c r="T77" s="55"/>
      <c r="U77" s="55"/>
    </row>
    <row r="78" spans="1:21">
      <c r="A78" s="97"/>
      <c r="B78" s="55"/>
      <c r="C78" s="55"/>
      <c r="D78" s="55"/>
      <c r="E78" s="80" t="s">
        <v>199</v>
      </c>
      <c r="F78" s="79" t="str">
        <f>IF(Product!$C$2=Languages!A3,Languages!A84,Languages!B84)</f>
        <v>Biodegradable under anaerobic conditions.</v>
      </c>
      <c r="G78" s="55"/>
      <c r="H78" s="55"/>
      <c r="I78" s="55"/>
      <c r="J78" s="55"/>
      <c r="K78" s="55"/>
      <c r="L78" s="210"/>
      <c r="M78" s="55"/>
      <c r="N78" s="55"/>
      <c r="O78" s="55"/>
      <c r="P78" s="55"/>
      <c r="Q78" s="55"/>
      <c r="R78" s="55"/>
      <c r="S78" s="55"/>
      <c r="T78" s="55"/>
      <c r="U78" s="55"/>
    </row>
    <row r="79" spans="1:21">
      <c r="A79" s="97"/>
      <c r="B79" s="55"/>
      <c r="C79" s="55"/>
      <c r="D79" s="55"/>
      <c r="E79" s="80" t="s">
        <v>200</v>
      </c>
      <c r="F79" s="79" t="str">
        <f>IF(Product!$C$2=Languages!A3,Languages!A85,Languages!B85)</f>
        <v>Not biodegradable under anaerobic conditions.</v>
      </c>
      <c r="G79" s="55"/>
      <c r="H79" s="55"/>
      <c r="I79" s="55"/>
      <c r="J79" s="55"/>
      <c r="K79" s="55"/>
      <c r="L79" s="210"/>
      <c r="M79" s="55"/>
      <c r="N79" s="55"/>
      <c r="O79" s="55"/>
      <c r="P79" s="55"/>
      <c r="Q79" s="55"/>
      <c r="R79" s="55"/>
      <c r="S79" s="55"/>
      <c r="T79" s="55"/>
      <c r="U79" s="55"/>
    </row>
    <row r="80" spans="1:21">
      <c r="A80" s="97"/>
      <c r="B80" s="55"/>
      <c r="C80" s="55"/>
      <c r="D80" s="55"/>
      <c r="E80" s="80" t="s">
        <v>201</v>
      </c>
      <c r="F80" s="79" t="str">
        <f>IF(Product!$C$2=Languages!A3,Languages!A86,Languages!B86)</f>
        <v>The ingredient has not been tested.</v>
      </c>
      <c r="G80" s="55"/>
      <c r="H80" s="55"/>
      <c r="I80" s="55"/>
      <c r="J80" s="55"/>
      <c r="K80" s="55"/>
      <c r="L80" s="210"/>
      <c r="M80" s="55"/>
      <c r="N80" s="55"/>
      <c r="O80" s="55"/>
      <c r="P80" s="55"/>
      <c r="Q80" s="55"/>
      <c r="R80" s="55"/>
      <c r="S80" s="55"/>
      <c r="T80" s="55"/>
      <c r="U80" s="55"/>
    </row>
    <row r="81" spans="1:21">
      <c r="A81" s="97"/>
      <c r="B81" s="55"/>
      <c r="C81" s="55"/>
      <c r="D81" s="55"/>
      <c r="E81" s="80" t="s">
        <v>202</v>
      </c>
      <c r="F81" s="79" t="str">
        <f>IF(Product!$C$2=Languages!A3,Languages!A87,Languages!B87)</f>
        <v>Not applicable</v>
      </c>
      <c r="G81" s="55"/>
      <c r="H81" s="55"/>
      <c r="I81" s="55"/>
      <c r="J81" s="55"/>
      <c r="K81" s="55"/>
      <c r="L81" s="210"/>
      <c r="M81" s="55"/>
      <c r="N81" s="55"/>
      <c r="O81" s="55"/>
      <c r="P81" s="55"/>
      <c r="Q81" s="55"/>
      <c r="R81" s="55"/>
      <c r="S81" s="55"/>
      <c r="T81" s="55"/>
      <c r="U81" s="55"/>
    </row>
    <row r="82" spans="1:21">
      <c r="A82" s="97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210"/>
      <c r="M82" s="55"/>
      <c r="N82" s="55"/>
      <c r="O82" s="55"/>
      <c r="P82" s="55"/>
      <c r="Q82" s="55"/>
      <c r="R82" s="55"/>
      <c r="S82" s="55"/>
      <c r="T82" s="55"/>
      <c r="U82" s="55"/>
    </row>
    <row r="83" spans="1:21">
      <c r="A83" s="97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210"/>
      <c r="M83" s="55"/>
      <c r="N83" s="55"/>
      <c r="O83" s="55"/>
      <c r="P83" s="55"/>
      <c r="Q83" s="55"/>
      <c r="R83" s="55"/>
      <c r="S83" s="55"/>
      <c r="T83" s="55"/>
      <c r="U83" s="55"/>
    </row>
    <row r="84" spans="1:21">
      <c r="A84" s="97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210"/>
      <c r="M84" s="55"/>
      <c r="N84" s="55"/>
      <c r="O84" s="55"/>
      <c r="P84" s="55"/>
      <c r="Q84" s="55"/>
      <c r="R84" s="55"/>
      <c r="S84" s="55"/>
      <c r="T84" s="55"/>
      <c r="U84" s="55"/>
    </row>
  </sheetData>
  <sheetProtection password="CC13" sheet="1" objects="1" scenarios="1" formatCells="0" formatColumns="0" formatRows="0" selectLockedCells="1" autoFilter="0"/>
  <autoFilter ref="B10:B63"/>
  <mergeCells count="19">
    <mergeCell ref="B68:Q68"/>
    <mergeCell ref="I4:J4"/>
    <mergeCell ref="I5:J5"/>
    <mergeCell ref="A3:B3"/>
    <mergeCell ref="A4:B4"/>
    <mergeCell ref="A5:B5"/>
    <mergeCell ref="C3:F3"/>
    <mergeCell ref="C4:F4"/>
    <mergeCell ref="C5:F5"/>
    <mergeCell ref="G1:I1"/>
    <mergeCell ref="J1:O1"/>
    <mergeCell ref="R10:R11"/>
    <mergeCell ref="B65:P65"/>
    <mergeCell ref="H10:K10"/>
    <mergeCell ref="A6:B6"/>
    <mergeCell ref="C6:F6"/>
    <mergeCell ref="O10:P10"/>
    <mergeCell ref="A7:B7"/>
    <mergeCell ref="C7:F7"/>
  </mergeCells>
  <phoneticPr fontId="4" type="noConversion"/>
  <conditionalFormatting sqref="H13:K61">
    <cfRule type="expression" dxfId="79" priority="53" stopIfTrue="1">
      <formula>$E13="not included"</formula>
    </cfRule>
  </conditionalFormatting>
  <conditionalFormatting sqref="E13:E61">
    <cfRule type="expression" dxfId="78" priority="10">
      <formula>B13=""</formula>
    </cfRule>
  </conditionalFormatting>
  <conditionalFormatting sqref="L13:L61">
    <cfRule type="expression" dxfId="77" priority="8">
      <formula>P13="O"</formula>
    </cfRule>
  </conditionalFormatting>
  <conditionalFormatting sqref="E13:E61">
    <cfRule type="expression" dxfId="76" priority="7">
      <formula>SUMPRODUCT(ISNUMBER(FIND($T$13:$T$20,E13))*1)&gt;0</formula>
    </cfRule>
  </conditionalFormatting>
  <conditionalFormatting sqref="G13">
    <cfRule type="expression" dxfId="75" priority="1">
      <formula>AND(G13&gt;0.005, E13=2411)</formula>
    </cfRule>
    <cfRule type="expression" dxfId="74" priority="2">
      <formula>AND(G13&gt;0.0015, E13=2410)</formula>
    </cfRule>
    <cfRule type="expression" dxfId="73" priority="3">
      <formula>AND(G13&gt;0.005, E13=2401)</formula>
    </cfRule>
  </conditionalFormatting>
  <dataValidations xWindow="560" yWindow="459" count="6">
    <dataValidation type="list" showInputMessage="1" showErrorMessage="1" errorTitle="DID Nummer" error="not a number from the DID-List" promptTitle="DID Nummer" prompt="Please fill-in or select. If substance not included in the DID-List select &quot;not included&quot;. In this case estimate values for column H to K and fill-in." sqref="E13:E61">
      <formula1>DID</formula1>
    </dataValidation>
    <dataValidation type="list" allowBlank="1" showInputMessage="1" showErrorMessage="1" sqref="H13:H61">
      <formula1>AW</formula1>
    </dataValidation>
    <dataValidation type="list" allowBlank="1" showInputMessage="1" showErrorMessage="1" sqref="J13:J61">
      <formula1>aNBO</formula1>
    </dataValidation>
    <dataValidation type="list" allowBlank="1" showInputMessage="1" showErrorMessage="1" sqref="K13:K61">
      <formula1>anNBO</formula1>
    </dataValidation>
    <dataValidation type="list" allowBlank="1" showInputMessage="1" showErrorMessage="1" error="Bitte auswählen!" sqref="L13:L61">
      <formula1>Ausnahme_anNBO</formula1>
    </dataValidation>
    <dataValidation allowBlank="1" showInputMessage="1" showErrorMessage="1" error="Bitte auswählen!" sqref="R13:R61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J4 B13:C13 G13:G31 C61 B32:C60 F32:G60 F61:G61 J1 B14:C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5">
    <pageSetUpPr fitToPage="1"/>
  </sheetPr>
  <dimension ref="A1:P158"/>
  <sheetViews>
    <sheetView zoomScaleNormal="100" workbookViewId="0">
      <selection activeCell="B67" sqref="B67:K67"/>
    </sheetView>
  </sheetViews>
  <sheetFormatPr defaultColWidth="11.42578125" defaultRowHeight="12.75"/>
  <cols>
    <col min="1" max="1" width="3.7109375" style="97" customWidth="1"/>
    <col min="2" max="2" width="35.28515625" style="9" customWidth="1"/>
    <col min="3" max="3" width="17.28515625" style="97" customWidth="1"/>
    <col min="4" max="4" width="11.7109375" style="9" customWidth="1"/>
    <col min="5" max="5" width="13.42578125" style="9" bestFit="1" customWidth="1"/>
    <col min="6" max="6" width="12.28515625" style="34" customWidth="1"/>
    <col min="7" max="7" width="12.85546875" style="34" customWidth="1"/>
    <col min="8" max="8" width="18.140625" style="34" customWidth="1"/>
    <col min="9" max="9" width="18.140625" style="9" customWidth="1"/>
    <col min="10" max="16" width="11.42578125" style="9"/>
  </cols>
  <sheetData>
    <row r="1" spans="1:16" s="7" customFormat="1" ht="15.75">
      <c r="A1" s="16"/>
      <c r="B1" s="103"/>
      <c r="C1" s="17"/>
      <c r="D1" s="544" t="str">
        <f>Product!G1</f>
        <v>COMMISSION DECISION</v>
      </c>
      <c r="E1" s="569"/>
      <c r="F1" s="545"/>
      <c r="G1" s="557">
        <f>Product!I1</f>
        <v>0</v>
      </c>
      <c r="H1" s="563"/>
      <c r="I1" s="558"/>
      <c r="J1" s="18"/>
      <c r="K1" s="18"/>
      <c r="L1" s="18"/>
      <c r="M1" s="18"/>
      <c r="N1" s="18"/>
      <c r="O1" s="18"/>
      <c r="P1" s="18"/>
    </row>
    <row r="2" spans="1:16" s="7" customFormat="1" ht="15.75">
      <c r="A2" s="23"/>
      <c r="B2" s="46"/>
      <c r="C2" s="46"/>
      <c r="D2" s="23"/>
      <c r="E2" s="19"/>
      <c r="F2" s="49"/>
      <c r="G2" s="58"/>
      <c r="H2" s="304" t="str">
        <f>Product!I2</f>
        <v>Template Nov 2017</v>
      </c>
      <c r="I2" s="21"/>
      <c r="J2" s="18"/>
      <c r="K2" s="18"/>
      <c r="L2" s="18"/>
      <c r="M2" s="18"/>
      <c r="N2" s="18"/>
      <c r="O2" s="18"/>
      <c r="P2" s="18"/>
    </row>
    <row r="3" spans="1:16" s="7" customFormat="1" ht="15.75">
      <c r="A3" s="23"/>
      <c r="B3" s="46"/>
      <c r="C3" s="46"/>
      <c r="D3" s="23"/>
      <c r="E3" s="19"/>
      <c r="F3" s="49"/>
      <c r="G3" s="104"/>
      <c r="H3" s="240" t="str">
        <f>Product!H4</f>
        <v>Date:</v>
      </c>
      <c r="I3" s="105">
        <f>Product!I4</f>
        <v>0</v>
      </c>
      <c r="J3" s="18"/>
      <c r="K3" s="18"/>
      <c r="L3" s="18"/>
      <c r="M3" s="18"/>
      <c r="N3" s="18"/>
      <c r="O3" s="18"/>
      <c r="P3" s="18"/>
    </row>
    <row r="4" spans="1:16" s="7" customFormat="1" ht="15.75">
      <c r="A4" s="529" t="str">
        <f>Product!A4</f>
        <v>Contract number:</v>
      </c>
      <c r="B4" s="530"/>
      <c r="C4" s="582">
        <f>Product!C4</f>
        <v>0</v>
      </c>
      <c r="D4" s="582"/>
      <c r="E4" s="582"/>
      <c r="F4" s="582"/>
      <c r="G4" s="104"/>
      <c r="H4" s="257" t="str">
        <f>Product!H5</f>
        <v>Version:</v>
      </c>
      <c r="I4" s="106">
        <f>Product!I5</f>
        <v>0</v>
      </c>
      <c r="J4" s="18"/>
      <c r="K4" s="18"/>
      <c r="L4" s="18"/>
      <c r="M4" s="18"/>
      <c r="N4" s="18"/>
      <c r="O4" s="18"/>
      <c r="P4" s="18"/>
    </row>
    <row r="5" spans="1:16" s="7" customFormat="1" ht="15.75">
      <c r="A5" s="529" t="str">
        <f>Product!A5</f>
        <v>Licence Holder:</v>
      </c>
      <c r="B5" s="530"/>
      <c r="C5" s="582">
        <f>Product!C5</f>
        <v>0</v>
      </c>
      <c r="D5" s="582"/>
      <c r="E5" s="582"/>
      <c r="F5" s="582"/>
      <c r="G5" s="58"/>
      <c r="H5" s="21"/>
      <c r="I5" s="21"/>
      <c r="J5" s="18"/>
      <c r="K5" s="18"/>
      <c r="L5" s="18"/>
      <c r="M5" s="18"/>
      <c r="N5" s="18"/>
      <c r="O5" s="18"/>
      <c r="P5" s="18"/>
    </row>
    <row r="6" spans="1:16" s="7" customFormat="1" ht="15.75">
      <c r="A6" s="529" t="str">
        <f>Product!A6</f>
        <v>Distributor / Product name (Country):</v>
      </c>
      <c r="B6" s="530"/>
      <c r="C6" s="582">
        <f>Product!C6</f>
        <v>0</v>
      </c>
      <c r="D6" s="582"/>
      <c r="E6" s="582"/>
      <c r="F6" s="582"/>
      <c r="G6" s="56"/>
      <c r="H6" s="21"/>
      <c r="I6" s="21"/>
      <c r="J6" s="18"/>
      <c r="K6" s="18"/>
      <c r="L6" s="18"/>
      <c r="M6" s="18"/>
      <c r="N6" s="18"/>
      <c r="O6" s="18"/>
      <c r="P6" s="18"/>
    </row>
    <row r="7" spans="1:16" s="7" customFormat="1" ht="15.75">
      <c r="A7" s="529" t="str">
        <f>Product!A22</f>
        <v>Type of product:</v>
      </c>
      <c r="B7" s="530"/>
      <c r="C7" s="582">
        <f>Product!C22</f>
        <v>0</v>
      </c>
      <c r="D7" s="582"/>
      <c r="E7" s="582"/>
      <c r="F7" s="582"/>
      <c r="G7" s="56"/>
      <c r="H7" s="21"/>
      <c r="I7" s="21"/>
      <c r="J7" s="18"/>
      <c r="K7" s="18"/>
      <c r="L7" s="18"/>
      <c r="M7" s="18"/>
      <c r="N7" s="18"/>
      <c r="O7" s="18"/>
      <c r="P7" s="18"/>
    </row>
    <row r="8" spans="1:16" s="7" customFormat="1" ht="15.75">
      <c r="A8" s="529" t="str">
        <f>Product!A24</f>
        <v>Form of product:</v>
      </c>
      <c r="B8" s="530"/>
      <c r="C8" s="582">
        <f>Product!C24</f>
        <v>0</v>
      </c>
      <c r="D8" s="582"/>
      <c r="E8" s="582"/>
      <c r="F8" s="582"/>
      <c r="G8" s="341"/>
      <c r="H8" s="341"/>
      <c r="I8" s="341"/>
      <c r="J8" s="341"/>
      <c r="K8" s="341"/>
      <c r="L8" s="341"/>
      <c r="M8" s="341"/>
      <c r="N8" s="18"/>
      <c r="O8" s="18"/>
      <c r="P8" s="18"/>
    </row>
    <row r="9" spans="1:16" ht="15" customHeight="1">
      <c r="A9" s="332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18"/>
      <c r="P9" s="18"/>
    </row>
    <row r="10" spans="1:16" s="7" customFormat="1" ht="46.5" customHeight="1">
      <c r="A10" s="35" t="str">
        <f>'Ingoing Substances'!A10</f>
        <v>cons.</v>
      </c>
      <c r="B10" s="35" t="str">
        <f>'Ingoing Substances'!B10</f>
        <v>Ingoing substance 3)</v>
      </c>
      <c r="C10" s="26" t="str">
        <f>'Ingoing substances_DID'!G10</f>
        <v>weight in the formulation in</v>
      </c>
      <c r="D10" s="100" t="str">
        <f>IF(Product!$C$2=Languages!A3,Languages!A51,Languages!B51)</f>
        <v>dosage</v>
      </c>
      <c r="E10" s="100" t="str">
        <f>IF(Product!$C$2=Languages!A3,Languages!A90,Languages!B90)</f>
        <v>CDV chron</v>
      </c>
      <c r="F10" s="100" t="str">
        <f>IF(Product!$C$2=Languages!A3,Languages!A96,Languages!B96)</f>
        <v xml:space="preserve">Surfactant not readily biodegradable </v>
      </c>
      <c r="G10" s="100" t="str">
        <f>IF(Product!$C$2=Languages!A3,Languages!A97,Languages!B97)</f>
        <v xml:space="preserve">Surfactant (H400/H412) anaerobically non-biodegradable </v>
      </c>
      <c r="H10" s="100" t="str">
        <f>IF(Product!$C$2=Languages!A3,Languages!A43,Languages!B43)</f>
        <v>Organic substance not readily biodegradable</v>
      </c>
      <c r="I10" s="100" t="str">
        <f>IF(Product!$C$2=Languages!A3,Languages!A44,Languages!B44)</f>
        <v>Organic substance anaerobically non-biodegradable</v>
      </c>
      <c r="J10" s="201" t="s">
        <v>825</v>
      </c>
      <c r="K10" s="201" t="str">
        <f>'Ingoing Substances'!V10</f>
        <v>elemental phosphorus</v>
      </c>
      <c r="L10" s="18"/>
      <c r="M10" s="18"/>
      <c r="N10" s="18"/>
      <c r="O10" s="18"/>
      <c r="P10" s="18"/>
    </row>
    <row r="11" spans="1:16" s="7" customFormat="1" ht="30.75" customHeight="1">
      <c r="A11" s="36" t="str">
        <f>'Ingoing Substances'!A11</f>
        <v>no:</v>
      </c>
      <c r="B11" s="36" t="str">
        <f>'Ingoing Substances'!B11</f>
        <v>Name (IUPAC)</v>
      </c>
      <c r="C11" s="28" t="str">
        <f>'Ingoing substances_DID'!G11</f>
        <v>mass-% (=g/100g product)</v>
      </c>
      <c r="D11" s="86" t="str">
        <f>IF(Product!$C$2=Languages!A3,Languages!A52,Languages!B52)</f>
        <v>(in g/...)</v>
      </c>
      <c r="E11" s="86" t="str">
        <f>IF(Product!$C$2=Languages!A3,Languages!A98,Languages!B98)</f>
        <v>(in l/...)</v>
      </c>
      <c r="F11" s="86" t="str">
        <f>C11</f>
        <v>mass-% (=g/100g product)</v>
      </c>
      <c r="G11" s="86" t="str">
        <f>C11</f>
        <v>mass-% (=g/100g product)</v>
      </c>
      <c r="H11" s="86" t="str">
        <f>D11</f>
        <v>(in g/...)</v>
      </c>
      <c r="I11" s="86" t="str">
        <f>H11</f>
        <v>(in g/...)</v>
      </c>
      <c r="J11" s="86" t="str">
        <f>I11</f>
        <v>(in g/...)</v>
      </c>
      <c r="K11" s="86" t="str">
        <f>J11</f>
        <v>(in g/...)</v>
      </c>
      <c r="L11" s="18"/>
      <c r="M11" s="18"/>
      <c r="N11" s="18"/>
      <c r="O11" s="18"/>
      <c r="P11" s="18"/>
    </row>
    <row r="12" spans="1:16" ht="12.75" customHeight="1">
      <c r="A12" s="37">
        <v>1</v>
      </c>
      <c r="B12" s="342" t="str">
        <f>'Formulation Pre-Products'!B12</f>
        <v>water</v>
      </c>
      <c r="C12" s="120" t="str">
        <f>'Ingoing substances_DID'!G12</f>
        <v/>
      </c>
      <c r="D12" s="133" t="s">
        <v>7</v>
      </c>
      <c r="E12" s="343" t="s">
        <v>7</v>
      </c>
      <c r="F12" s="344" t="s">
        <v>7</v>
      </c>
      <c r="G12" s="133" t="s">
        <v>7</v>
      </c>
      <c r="H12" s="343" t="s">
        <v>7</v>
      </c>
      <c r="I12" s="343" t="s">
        <v>7</v>
      </c>
      <c r="J12" s="343" t="s">
        <v>7</v>
      </c>
      <c r="K12" s="343" t="s">
        <v>7</v>
      </c>
      <c r="L12" s="18"/>
      <c r="M12" s="18"/>
      <c r="N12" s="18"/>
      <c r="O12" s="18"/>
      <c r="P12" s="18"/>
    </row>
    <row r="13" spans="1:16" ht="15.75">
      <c r="A13" s="37">
        <v>2</v>
      </c>
      <c r="B13" s="345" t="str">
        <f>IF('Ingoing substances_DID'!B13="","",'Ingoing substances_DID'!B13)</f>
        <v/>
      </c>
      <c r="C13" s="346" t="str">
        <f>IF('Ingoing substances_DID'!G13="","",'Ingoing substances_DID'!G13)</f>
        <v/>
      </c>
      <c r="D13" s="346" t="str">
        <f>IF(B13="","",C13*Product!$C$38/100)</f>
        <v/>
      </c>
      <c r="E13" s="364" t="str">
        <f>IF(B13="","",D13*'Ingoing substances_DID'!M13/'Ingoing substances_DID'!N13*1000)</f>
        <v/>
      </c>
      <c r="F13" s="347" t="str">
        <f>IF(OR('Ingoing Substances'!Q13="N",'Ingoing substances_DID'!O13="R"),"",C13)</f>
        <v/>
      </c>
      <c r="G13" s="347" t="str">
        <f>IF(OR('Ingoing Substances'!T13="N",'Ingoing substances_DID'!P13="Y"),"",C13)</f>
        <v/>
      </c>
      <c r="H13" s="348" t="str">
        <f>IF(B13="","",(IF(OR('Ingoing Substances'!O13="N",'Ingoing substances_DID'!O13="R"),"",D13)))</f>
        <v/>
      </c>
      <c r="I13" s="348" t="str">
        <f>IF(B13="","",IF(OR('Ingoing Substances'!O13="N",'Ingoing substances_DID'!Q13="Y"),"",D13))</f>
        <v/>
      </c>
      <c r="J13" s="347" t="str">
        <f>IF(B13="","",IF('Ingoing Substances'!U13="Y",D13,""))</f>
        <v/>
      </c>
      <c r="K13" s="348" t="str">
        <f>IF('Ingoing Substances'!V13="","",'Ingoing Substances'!V13*D13/100)</f>
        <v/>
      </c>
      <c r="L13" s="18"/>
      <c r="M13" s="18"/>
      <c r="N13" s="18"/>
      <c r="O13" s="18"/>
      <c r="P13" s="18"/>
    </row>
    <row r="14" spans="1:16" ht="15.75">
      <c r="A14" s="37">
        <v>3</v>
      </c>
      <c r="B14" s="345" t="str">
        <f>IF('Ingoing substances_DID'!B14="","",'Ingoing substances_DID'!B14)</f>
        <v/>
      </c>
      <c r="C14" s="346" t="str">
        <f>IF('Ingoing substances_DID'!G14="","",'Ingoing substances_DID'!G14)</f>
        <v/>
      </c>
      <c r="D14" s="346" t="str">
        <f>IF(B14="","",C14*Product!$C$38/100)</f>
        <v/>
      </c>
      <c r="E14" s="364" t="str">
        <f>IF(B14="","",D14*'Ingoing substances_DID'!M14/'Ingoing substances_DID'!N14*1000)</f>
        <v/>
      </c>
      <c r="F14" s="347" t="str">
        <f>IF(OR('Ingoing Substances'!Q14="N",'Ingoing substances_DID'!O14="R"),"",C14)</f>
        <v/>
      </c>
      <c r="G14" s="347" t="str">
        <f>IF(OR('Ingoing Substances'!T14="N",'Ingoing substances_DID'!P14="Y"),"",C14)</f>
        <v/>
      </c>
      <c r="H14" s="348" t="str">
        <f>IF(B14="","",(IF(OR('Ingoing Substances'!O14="N",'Ingoing substances_DID'!O14="R"),"",D14)))</f>
        <v/>
      </c>
      <c r="I14" s="348" t="str">
        <f>IF(B14="","",IF(OR('Ingoing Substances'!O14="N",'Ingoing substances_DID'!Q14="Y"),"",D14))</f>
        <v/>
      </c>
      <c r="J14" s="347" t="str">
        <f>IF(B14="","",IF('Ingoing Substances'!U14="Y",D14,""))</f>
        <v/>
      </c>
      <c r="K14" s="348" t="str">
        <f>IF('Ingoing Substances'!V14="","",'Ingoing Substances'!V14*D14/100)</f>
        <v/>
      </c>
      <c r="L14" s="18"/>
      <c r="M14" s="18"/>
      <c r="N14" s="18"/>
      <c r="O14" s="18"/>
      <c r="P14" s="18"/>
    </row>
    <row r="15" spans="1:16" ht="15.75">
      <c r="A15" s="37">
        <v>4</v>
      </c>
      <c r="B15" s="345" t="str">
        <f>IF('Ingoing substances_DID'!B15="","",'Ingoing substances_DID'!B15)</f>
        <v/>
      </c>
      <c r="C15" s="346" t="str">
        <f>IF('Ingoing substances_DID'!G15="","",'Ingoing substances_DID'!G15)</f>
        <v/>
      </c>
      <c r="D15" s="346" t="str">
        <f>IF(B15="","",C15*Product!$C$38/100)</f>
        <v/>
      </c>
      <c r="E15" s="364" t="str">
        <f>IF(B15="","",D15*'Ingoing substances_DID'!M15/'Ingoing substances_DID'!N15*1000)</f>
        <v/>
      </c>
      <c r="F15" s="347" t="str">
        <f>IF(OR('Ingoing Substances'!Q15="N",'Ingoing substances_DID'!O15="R"),"",C15)</f>
        <v/>
      </c>
      <c r="G15" s="347" t="str">
        <f>IF(OR('Ingoing Substances'!T15="N",'Ingoing substances_DID'!P15="Y"),"",C15)</f>
        <v/>
      </c>
      <c r="H15" s="348" t="str">
        <f>IF(B15="","",(IF(OR('Ingoing Substances'!O15="N",'Ingoing substances_DID'!O15="R"),"",D15)))</f>
        <v/>
      </c>
      <c r="I15" s="348" t="str">
        <f>IF(B15="","",IF(OR('Ingoing Substances'!O15="N",'Ingoing substances_DID'!Q15="Y"),"",D15))</f>
        <v/>
      </c>
      <c r="J15" s="347" t="str">
        <f>IF(B15="","",IF('Ingoing Substances'!U15="Y",D15,""))</f>
        <v/>
      </c>
      <c r="K15" s="348" t="str">
        <f>IF('Ingoing Substances'!V15="","",'Ingoing Substances'!V15*D15/100)</f>
        <v/>
      </c>
      <c r="L15" s="18"/>
      <c r="M15" s="18"/>
      <c r="N15" s="18"/>
      <c r="O15" s="18"/>
      <c r="P15" s="18"/>
    </row>
    <row r="16" spans="1:16" ht="15.75">
      <c r="A16" s="37">
        <v>5</v>
      </c>
      <c r="B16" s="345" t="str">
        <f>IF('Ingoing substances_DID'!B16="","",'Ingoing substances_DID'!B16)</f>
        <v/>
      </c>
      <c r="C16" s="346" t="str">
        <f>IF('Ingoing substances_DID'!G16="","",'Ingoing substances_DID'!G16)</f>
        <v/>
      </c>
      <c r="D16" s="346" t="str">
        <f>IF(B16="","",C16*Product!$C$38/100)</f>
        <v/>
      </c>
      <c r="E16" s="364" t="str">
        <f>IF(B16="","",D16*'Ingoing substances_DID'!M16/'Ingoing substances_DID'!N16*1000)</f>
        <v/>
      </c>
      <c r="F16" s="347" t="str">
        <f>IF(OR('Ingoing Substances'!Q16="N",'Ingoing substances_DID'!O16="R"),"",C16)</f>
        <v/>
      </c>
      <c r="G16" s="347" t="str">
        <f>IF(OR('Ingoing Substances'!T16="N",'Ingoing substances_DID'!P16="Y"),"",C16)</f>
        <v/>
      </c>
      <c r="H16" s="348" t="str">
        <f>IF(B16="","",(IF(OR('Ingoing Substances'!O16="N",'Ingoing substances_DID'!O16="R"),"",D16)))</f>
        <v/>
      </c>
      <c r="I16" s="348" t="str">
        <f>IF(B16="","",IF(OR('Ingoing Substances'!O16="N",'Ingoing substances_DID'!Q16="Y"),"",D16))</f>
        <v/>
      </c>
      <c r="J16" s="347" t="str">
        <f>IF(B16="","",IF('Ingoing Substances'!U16="Y",D16,""))</f>
        <v/>
      </c>
      <c r="K16" s="348" t="str">
        <f>IF('Ingoing Substances'!V16="","",'Ingoing Substances'!V16*D16/100)</f>
        <v/>
      </c>
      <c r="L16" s="18"/>
      <c r="M16" s="18"/>
      <c r="N16" s="18"/>
      <c r="O16" s="18"/>
      <c r="P16" s="18"/>
    </row>
    <row r="17" spans="1:16" ht="15.75">
      <c r="A17" s="37">
        <v>6</v>
      </c>
      <c r="B17" s="345" t="str">
        <f>IF('Ingoing substances_DID'!B17="","",'Ingoing substances_DID'!B17)</f>
        <v/>
      </c>
      <c r="C17" s="346" t="str">
        <f>IF('Ingoing substances_DID'!G17="","",'Ingoing substances_DID'!G17)</f>
        <v/>
      </c>
      <c r="D17" s="346" t="str">
        <f>IF(B17="","",C17*Product!$C$38/100)</f>
        <v/>
      </c>
      <c r="E17" s="364" t="str">
        <f>IF(B17="","",D17*'Ingoing substances_DID'!M17/'Ingoing substances_DID'!N17*1000)</f>
        <v/>
      </c>
      <c r="F17" s="347" t="str">
        <f>IF(OR('Ingoing Substances'!Q17="N",'Ingoing substances_DID'!O17="R"),"",C17)</f>
        <v/>
      </c>
      <c r="G17" s="347" t="str">
        <f>IF(OR('Ingoing Substances'!T17="N",'Ingoing substances_DID'!P17="Y"),"",C17)</f>
        <v/>
      </c>
      <c r="H17" s="348" t="str">
        <f>IF(B17="","",(IF(OR('Ingoing Substances'!O17="N",'Ingoing substances_DID'!O17="R"),"",D17)))</f>
        <v/>
      </c>
      <c r="I17" s="348" t="str">
        <f>IF(B17="","",IF(OR('Ingoing Substances'!O17="N",'Ingoing substances_DID'!Q17="Y"),"",D17))</f>
        <v/>
      </c>
      <c r="J17" s="347" t="str">
        <f>IF(B17="","",IF('Ingoing Substances'!U17="Y",D17,""))</f>
        <v/>
      </c>
      <c r="K17" s="348" t="str">
        <f>IF('Ingoing Substances'!V17="","",'Ingoing Substances'!V17*D17/100)</f>
        <v/>
      </c>
      <c r="L17" s="18"/>
      <c r="M17" s="18"/>
      <c r="N17" s="18"/>
      <c r="O17" s="18"/>
      <c r="P17" s="18"/>
    </row>
    <row r="18" spans="1:16" ht="15.75">
      <c r="A18" s="37">
        <v>7</v>
      </c>
      <c r="B18" s="345" t="str">
        <f>IF('Ingoing substances_DID'!B18="","",'Ingoing substances_DID'!B18)</f>
        <v/>
      </c>
      <c r="C18" s="346" t="str">
        <f>IF('Ingoing substances_DID'!G18="","",'Ingoing substances_DID'!G18)</f>
        <v/>
      </c>
      <c r="D18" s="346" t="str">
        <f>IF(B18="","",C18*Product!$C$38/100)</f>
        <v/>
      </c>
      <c r="E18" s="364" t="str">
        <f>IF(B18="","",D18*'Ingoing substances_DID'!M18/'Ingoing substances_DID'!N18*1000)</f>
        <v/>
      </c>
      <c r="F18" s="347" t="str">
        <f>IF(OR('Ingoing Substances'!Q18="N",'Ingoing substances_DID'!O18="R"),"",C18)</f>
        <v/>
      </c>
      <c r="G18" s="347" t="str">
        <f>IF(OR('Ingoing Substances'!T18="N",'Ingoing substances_DID'!P18="Y"),"",C18)</f>
        <v/>
      </c>
      <c r="H18" s="348" t="str">
        <f>IF(B18="","",(IF(OR('Ingoing Substances'!O18="N",'Ingoing substances_DID'!O18="R"),"",D18)))</f>
        <v/>
      </c>
      <c r="I18" s="348" t="str">
        <f>IF(B18="","",IF(OR('Ingoing Substances'!O18="N",'Ingoing substances_DID'!Q18="Y"),"",D18))</f>
        <v/>
      </c>
      <c r="J18" s="347" t="str">
        <f>IF(B18="","",IF('Ingoing Substances'!U18="Y",D18,""))</f>
        <v/>
      </c>
      <c r="K18" s="348" t="str">
        <f>IF('Ingoing Substances'!V18="","",'Ingoing Substances'!V18*D18/100)</f>
        <v/>
      </c>
      <c r="L18" s="18"/>
      <c r="M18" s="18"/>
      <c r="N18" s="18"/>
      <c r="O18" s="18"/>
      <c r="P18" s="18"/>
    </row>
    <row r="19" spans="1:16" ht="15.75">
      <c r="A19" s="37">
        <v>8</v>
      </c>
      <c r="B19" s="345" t="str">
        <f>IF('Ingoing substances_DID'!B19="","",'Ingoing substances_DID'!B19)</f>
        <v/>
      </c>
      <c r="C19" s="346" t="str">
        <f>IF('Ingoing substances_DID'!G19="","",'Ingoing substances_DID'!G19)</f>
        <v/>
      </c>
      <c r="D19" s="346" t="str">
        <f>IF(B19="","",C19*Product!$C$38/100)</f>
        <v/>
      </c>
      <c r="E19" s="364" t="str">
        <f>IF(B19="","",D19*'Ingoing substances_DID'!M19/'Ingoing substances_DID'!N19*1000)</f>
        <v/>
      </c>
      <c r="F19" s="347" t="str">
        <f>IF(OR('Ingoing Substances'!Q19="N",'Ingoing substances_DID'!O19="R"),"",C19)</f>
        <v/>
      </c>
      <c r="G19" s="347" t="str">
        <f>IF(OR('Ingoing Substances'!T19="N",'Ingoing substances_DID'!P19="Y"),"",C19)</f>
        <v/>
      </c>
      <c r="H19" s="348" t="str">
        <f>IF(B19="","",(IF(OR('Ingoing Substances'!O19="N",'Ingoing substances_DID'!O19="R"),"",D19)))</f>
        <v/>
      </c>
      <c r="I19" s="348" t="str">
        <f>IF(B19="","",IF(OR('Ingoing Substances'!O19="N",'Ingoing substances_DID'!Q19="Y"),"",D19))</f>
        <v/>
      </c>
      <c r="J19" s="347" t="str">
        <f>IF(B19="","",IF('Ingoing Substances'!U19="Y",D19,""))</f>
        <v/>
      </c>
      <c r="K19" s="348" t="str">
        <f>IF('Ingoing Substances'!V19="","",'Ingoing Substances'!V19*D19/100)</f>
        <v/>
      </c>
      <c r="L19" s="18"/>
      <c r="M19" s="18"/>
      <c r="N19" s="18"/>
      <c r="O19" s="18"/>
      <c r="P19" s="18"/>
    </row>
    <row r="20" spans="1:16" ht="15.75">
      <c r="A20" s="37">
        <v>9</v>
      </c>
      <c r="B20" s="345" t="str">
        <f>IF('Ingoing substances_DID'!B20="","",'Ingoing substances_DID'!B20)</f>
        <v/>
      </c>
      <c r="C20" s="346" t="str">
        <f>IF('Ingoing substances_DID'!G20="","",'Ingoing substances_DID'!G20)</f>
        <v/>
      </c>
      <c r="D20" s="346" t="str">
        <f>IF(B20="","",C20*Product!$C$38/100)</f>
        <v/>
      </c>
      <c r="E20" s="364" t="str">
        <f>IF(B20="","",D20*'Ingoing substances_DID'!M20/'Ingoing substances_DID'!N20*1000)</f>
        <v/>
      </c>
      <c r="F20" s="347" t="str">
        <f>IF(OR('Ingoing Substances'!Q20="N",'Ingoing substances_DID'!O20="R"),"",C20)</f>
        <v/>
      </c>
      <c r="G20" s="347" t="str">
        <f>IF(OR('Ingoing Substances'!T20="N",'Ingoing substances_DID'!P20="Y"),"",C20)</f>
        <v/>
      </c>
      <c r="H20" s="348" t="str">
        <f>IF(B20="","",(IF(OR('Ingoing Substances'!O20="N",'Ingoing substances_DID'!O20="R"),"",D20)))</f>
        <v/>
      </c>
      <c r="I20" s="348" t="str">
        <f>IF(B20="","",IF(OR('Ingoing Substances'!O20="N",'Ingoing substances_DID'!Q20="Y"),"",D20))</f>
        <v/>
      </c>
      <c r="J20" s="347" t="str">
        <f>IF(B20="","",IF('Ingoing Substances'!U20="Y",D20,""))</f>
        <v/>
      </c>
      <c r="K20" s="348" t="str">
        <f>IF('Ingoing Substances'!V20="","",'Ingoing Substances'!V20*D20/100)</f>
        <v/>
      </c>
      <c r="L20" s="18"/>
      <c r="M20" s="18"/>
      <c r="N20" s="18"/>
      <c r="O20" s="18"/>
      <c r="P20" s="18"/>
    </row>
    <row r="21" spans="1:16" ht="15.75">
      <c r="A21" s="37">
        <v>10</v>
      </c>
      <c r="B21" s="345" t="str">
        <f>IF('Ingoing substances_DID'!B21="","",'Ingoing substances_DID'!B21)</f>
        <v/>
      </c>
      <c r="C21" s="346" t="str">
        <f>IF('Ingoing substances_DID'!G21="","",'Ingoing substances_DID'!G21)</f>
        <v/>
      </c>
      <c r="D21" s="346" t="str">
        <f>IF(B21="","",C21*Product!$C$38/100)</f>
        <v/>
      </c>
      <c r="E21" s="364" t="str">
        <f>IF(B21="","",D21*'Ingoing substances_DID'!M21/'Ingoing substances_DID'!N21*1000)</f>
        <v/>
      </c>
      <c r="F21" s="347" t="str">
        <f>IF(OR('Ingoing Substances'!Q21="N",'Ingoing substances_DID'!O21="R"),"",C21)</f>
        <v/>
      </c>
      <c r="G21" s="347" t="str">
        <f>IF(OR('Ingoing Substances'!T21="N",'Ingoing substances_DID'!P21="Y"),"",C21)</f>
        <v/>
      </c>
      <c r="H21" s="348" t="str">
        <f>IF(B21="","",(IF(OR('Ingoing Substances'!O21="N",'Ingoing substances_DID'!O21="R"),"",D21)))</f>
        <v/>
      </c>
      <c r="I21" s="348" t="str">
        <f>IF(B21="","",IF(OR('Ingoing Substances'!O21="N",'Ingoing substances_DID'!Q21="Y"),"",D21))</f>
        <v/>
      </c>
      <c r="J21" s="347" t="str">
        <f>IF(B21="","",IF('Ingoing Substances'!U21="Y",D21,""))</f>
        <v/>
      </c>
      <c r="K21" s="348" t="str">
        <f>IF('Ingoing Substances'!V21="","",'Ingoing Substances'!V21*D21/100)</f>
        <v/>
      </c>
      <c r="L21" s="18"/>
      <c r="M21" s="18"/>
      <c r="N21" s="18"/>
      <c r="O21" s="18"/>
      <c r="P21" s="18"/>
    </row>
    <row r="22" spans="1:16" ht="15.75">
      <c r="A22" s="37">
        <v>11</v>
      </c>
      <c r="B22" s="345" t="str">
        <f>IF('Ingoing substances_DID'!B22="","",'Ingoing substances_DID'!B22)</f>
        <v/>
      </c>
      <c r="C22" s="346" t="str">
        <f>IF('Ingoing substances_DID'!G22="","",'Ingoing substances_DID'!G22)</f>
        <v/>
      </c>
      <c r="D22" s="346" t="str">
        <f>IF(B22="","",C22*Product!$C$38/100)</f>
        <v/>
      </c>
      <c r="E22" s="364" t="str">
        <f>IF(B22="","",D22*'Ingoing substances_DID'!M22/'Ingoing substances_DID'!N22*1000)</f>
        <v/>
      </c>
      <c r="F22" s="347" t="str">
        <f>IF(OR('Ingoing Substances'!Q22="N",'Ingoing substances_DID'!O22="R"),"",C22)</f>
        <v/>
      </c>
      <c r="G22" s="347" t="str">
        <f>IF(OR('Ingoing Substances'!T22="N",'Ingoing substances_DID'!P22="Y"),"",C22)</f>
        <v/>
      </c>
      <c r="H22" s="348" t="str">
        <f>IF(B22="","",(IF(OR('Ingoing Substances'!O22="N",'Ingoing substances_DID'!O22="R"),"",D22)))</f>
        <v/>
      </c>
      <c r="I22" s="348" t="str">
        <f>IF(B22="","",IF(OR('Ingoing Substances'!O22="N",'Ingoing substances_DID'!Q22="Y"),"",D22))</f>
        <v/>
      </c>
      <c r="J22" s="347" t="str">
        <f>IF(B22="","",IF('Ingoing Substances'!U22="Y",D22,""))</f>
        <v/>
      </c>
      <c r="K22" s="348" t="str">
        <f>IF('Ingoing Substances'!V22="","",'Ingoing Substances'!V22*D22/100)</f>
        <v/>
      </c>
      <c r="L22" s="18"/>
      <c r="M22" s="18"/>
      <c r="N22" s="18"/>
      <c r="O22" s="18"/>
      <c r="P22" s="18"/>
    </row>
    <row r="23" spans="1:16" ht="15.75">
      <c r="A23" s="37">
        <v>12</v>
      </c>
      <c r="B23" s="345" t="str">
        <f>IF('Ingoing substances_DID'!B23="","",'Ingoing substances_DID'!B23)</f>
        <v/>
      </c>
      <c r="C23" s="346" t="str">
        <f>IF('Ingoing substances_DID'!G23="","",'Ingoing substances_DID'!G23)</f>
        <v/>
      </c>
      <c r="D23" s="346" t="str">
        <f>IF(B23="","",C23*Product!$C$38/100)</f>
        <v/>
      </c>
      <c r="E23" s="364" t="str">
        <f>IF(B23="","",D23*'Ingoing substances_DID'!M23/'Ingoing substances_DID'!N23*1000)</f>
        <v/>
      </c>
      <c r="F23" s="347" t="str">
        <f>IF(OR('Ingoing Substances'!Q23="N",'Ingoing substances_DID'!O23="R"),"",C23)</f>
        <v/>
      </c>
      <c r="G23" s="347" t="str">
        <f>IF(OR('Ingoing Substances'!T23="N",'Ingoing substances_DID'!P23="Y"),"",C23)</f>
        <v/>
      </c>
      <c r="H23" s="348" t="str">
        <f>IF(B23="","",(IF(OR('Ingoing Substances'!O23="N",'Ingoing substances_DID'!O23="R"),"",D23)))</f>
        <v/>
      </c>
      <c r="I23" s="348" t="str">
        <f>IF(B23="","",IF(OR('Ingoing Substances'!O23="N",'Ingoing substances_DID'!Q23="Y"),"",D23))</f>
        <v/>
      </c>
      <c r="J23" s="347" t="str">
        <f>IF(B23="","",IF('Ingoing Substances'!U23="Y",D23,""))</f>
        <v/>
      </c>
      <c r="K23" s="348" t="str">
        <f>IF('Ingoing Substances'!V23="","",'Ingoing Substances'!V23*D23/100)</f>
        <v/>
      </c>
      <c r="L23" s="18"/>
      <c r="M23" s="18"/>
      <c r="N23" s="18"/>
      <c r="O23" s="18"/>
      <c r="P23" s="18"/>
    </row>
    <row r="24" spans="1:16" ht="15.75">
      <c r="A24" s="37">
        <v>13</v>
      </c>
      <c r="B24" s="345" t="str">
        <f>IF('Ingoing substances_DID'!B24="","",'Ingoing substances_DID'!B24)</f>
        <v/>
      </c>
      <c r="C24" s="346" t="str">
        <f>IF('Ingoing substances_DID'!G24="","",'Ingoing substances_DID'!G24)</f>
        <v/>
      </c>
      <c r="D24" s="346" t="str">
        <f>IF(B24="","",C24*Product!$C$38/100)</f>
        <v/>
      </c>
      <c r="E24" s="364" t="str">
        <f>IF(B24="","",D24*'Ingoing substances_DID'!M24/'Ingoing substances_DID'!N24*1000)</f>
        <v/>
      </c>
      <c r="F24" s="347" t="str">
        <f>IF(OR('Ingoing Substances'!Q24="N",'Ingoing substances_DID'!O24="R"),"",C24)</f>
        <v/>
      </c>
      <c r="G24" s="347" t="str">
        <f>IF(OR('Ingoing Substances'!T24="N",'Ingoing substances_DID'!P24="Y"),"",C24)</f>
        <v/>
      </c>
      <c r="H24" s="348" t="str">
        <f>IF(B24="","",(IF(OR('Ingoing Substances'!O24="N",'Ingoing substances_DID'!O24="R"),"",D24)))</f>
        <v/>
      </c>
      <c r="I24" s="348" t="str">
        <f>IF(B24="","",IF(OR('Ingoing Substances'!O24="N",'Ingoing substances_DID'!Q24="Y"),"",D24))</f>
        <v/>
      </c>
      <c r="J24" s="347" t="str">
        <f>IF(B24="","",IF('Ingoing Substances'!U24="Y",D24,""))</f>
        <v/>
      </c>
      <c r="K24" s="348" t="str">
        <f>IF('Ingoing Substances'!V24="","",'Ingoing Substances'!V24*D24/100)</f>
        <v/>
      </c>
      <c r="L24" s="18"/>
      <c r="M24" s="18"/>
      <c r="N24" s="18"/>
      <c r="O24" s="18"/>
      <c r="P24" s="18"/>
    </row>
    <row r="25" spans="1:16" ht="15.75">
      <c r="A25" s="37">
        <v>14</v>
      </c>
      <c r="B25" s="345" t="str">
        <f>IF('Ingoing substances_DID'!B25="","",'Ingoing substances_DID'!B25)</f>
        <v/>
      </c>
      <c r="C25" s="346" t="str">
        <f>IF('Ingoing substances_DID'!G25="","",'Ingoing substances_DID'!G25)</f>
        <v/>
      </c>
      <c r="D25" s="346" t="str">
        <f>IF(B25="","",C25*Product!$C$38/100)</f>
        <v/>
      </c>
      <c r="E25" s="364" t="str">
        <f>IF(B25="","",D25*'Ingoing substances_DID'!M25/'Ingoing substances_DID'!N25*1000)</f>
        <v/>
      </c>
      <c r="F25" s="347" t="str">
        <f>IF(OR('Ingoing Substances'!Q25="N",'Ingoing substances_DID'!O25="R"),"",C25)</f>
        <v/>
      </c>
      <c r="G25" s="347" t="str">
        <f>IF(OR('Ingoing Substances'!T25="N",'Ingoing substances_DID'!P25="Y"),"",C25)</f>
        <v/>
      </c>
      <c r="H25" s="348" t="str">
        <f>IF(B25="","",(IF(OR('Ingoing Substances'!O25="N",'Ingoing substances_DID'!O25="R"),"",D25)))</f>
        <v/>
      </c>
      <c r="I25" s="348" t="str">
        <f>IF(B25="","",IF(OR('Ingoing Substances'!O25="N",'Ingoing substances_DID'!Q25="Y"),"",D25))</f>
        <v/>
      </c>
      <c r="J25" s="347" t="str">
        <f>IF(B25="","",IF('Ingoing Substances'!U25="Y",D25,""))</f>
        <v/>
      </c>
      <c r="K25" s="348" t="str">
        <f>IF('Ingoing Substances'!V25="","",'Ingoing Substances'!V25*D25/100)</f>
        <v/>
      </c>
      <c r="L25" s="18"/>
      <c r="M25" s="18"/>
      <c r="N25" s="18"/>
      <c r="O25" s="18"/>
      <c r="P25" s="18"/>
    </row>
    <row r="26" spans="1:16" ht="15.75">
      <c r="A26" s="37">
        <v>15</v>
      </c>
      <c r="B26" s="345" t="str">
        <f>IF('Ingoing substances_DID'!B26="","",'Ingoing substances_DID'!B26)</f>
        <v/>
      </c>
      <c r="C26" s="346" t="str">
        <f>IF('Ingoing substances_DID'!G26="","",'Ingoing substances_DID'!G26)</f>
        <v/>
      </c>
      <c r="D26" s="346" t="str">
        <f>IF(B26="","",C26*Product!$C$38/100)</f>
        <v/>
      </c>
      <c r="E26" s="364" t="str">
        <f>IF(B26="","",D26*'Ingoing substances_DID'!M26/'Ingoing substances_DID'!N26*1000)</f>
        <v/>
      </c>
      <c r="F26" s="347" t="str">
        <f>IF(OR('Ingoing Substances'!Q26="N",'Ingoing substances_DID'!O26="R"),"",C26)</f>
        <v/>
      </c>
      <c r="G26" s="347" t="str">
        <f>IF(OR('Ingoing Substances'!T26="N",'Ingoing substances_DID'!P26="Y"),"",C26)</f>
        <v/>
      </c>
      <c r="H26" s="348" t="str">
        <f>IF(B26="","",(IF(OR('Ingoing Substances'!O26="N",'Ingoing substances_DID'!O26="R"),"",D26)))</f>
        <v/>
      </c>
      <c r="I26" s="348" t="str">
        <f>IF(B26="","",IF(OR('Ingoing Substances'!O26="N",'Ingoing substances_DID'!Q26="Y"),"",D26))</f>
        <v/>
      </c>
      <c r="J26" s="347" t="str">
        <f>IF(B26="","",IF('Ingoing Substances'!U26="Y",D26,""))</f>
        <v/>
      </c>
      <c r="K26" s="348" t="str">
        <f>IF('Ingoing Substances'!V26="","",'Ingoing Substances'!V26*D26/100)</f>
        <v/>
      </c>
      <c r="L26" s="18"/>
      <c r="M26" s="18"/>
      <c r="N26" s="18"/>
      <c r="O26" s="18"/>
      <c r="P26" s="18"/>
    </row>
    <row r="27" spans="1:16" ht="15.75">
      <c r="A27" s="37">
        <v>16</v>
      </c>
      <c r="B27" s="345" t="str">
        <f>IF('Ingoing substances_DID'!B27="","",'Ingoing substances_DID'!B27)</f>
        <v/>
      </c>
      <c r="C27" s="346" t="str">
        <f>IF('Ingoing substances_DID'!G27="","",'Ingoing substances_DID'!G27)</f>
        <v/>
      </c>
      <c r="D27" s="346" t="str">
        <f>IF(B27="","",C27*Product!$C$38/100)</f>
        <v/>
      </c>
      <c r="E27" s="364" t="str">
        <f>IF(B27="","",D27*'Ingoing substances_DID'!M27/'Ingoing substances_DID'!N27*1000)</f>
        <v/>
      </c>
      <c r="F27" s="347" t="str">
        <f>IF(OR('Ingoing Substances'!Q27="N",'Ingoing substances_DID'!O27="R"),"",C27)</f>
        <v/>
      </c>
      <c r="G27" s="347" t="str">
        <f>IF(OR('Ingoing Substances'!T27="N",'Ingoing substances_DID'!P27="Y"),"",C27)</f>
        <v/>
      </c>
      <c r="H27" s="348" t="str">
        <f>IF(B27="","",(IF(OR('Ingoing Substances'!O27="N",'Ingoing substances_DID'!O27="R"),"",D27)))</f>
        <v/>
      </c>
      <c r="I27" s="348" t="str">
        <f>IF(B27="","",IF(OR('Ingoing Substances'!O27="N",'Ingoing substances_DID'!Q27="Y"),"",D27))</f>
        <v/>
      </c>
      <c r="J27" s="347" t="str">
        <f>IF(B27="","",IF('Ingoing Substances'!U27="Y",D27,""))</f>
        <v/>
      </c>
      <c r="K27" s="348" t="str">
        <f>IF('Ingoing Substances'!V27="","",'Ingoing Substances'!V27*D27/100)</f>
        <v/>
      </c>
      <c r="L27" s="18"/>
      <c r="M27" s="18"/>
      <c r="N27" s="18"/>
      <c r="O27" s="18"/>
      <c r="P27" s="18"/>
    </row>
    <row r="28" spans="1:16" ht="15.75">
      <c r="A28" s="37">
        <v>17</v>
      </c>
      <c r="B28" s="345" t="str">
        <f>IF('Ingoing substances_DID'!B28="","",'Ingoing substances_DID'!B28)</f>
        <v/>
      </c>
      <c r="C28" s="346" t="str">
        <f>IF('Ingoing substances_DID'!G28="","",'Ingoing substances_DID'!G28)</f>
        <v/>
      </c>
      <c r="D28" s="346" t="str">
        <f>IF(B28="","",C28*Product!$C$38/100)</f>
        <v/>
      </c>
      <c r="E28" s="364" t="str">
        <f>IF(B28="","",D28*'Ingoing substances_DID'!M28/'Ingoing substances_DID'!N28*1000)</f>
        <v/>
      </c>
      <c r="F28" s="347" t="str">
        <f>IF(OR('Ingoing Substances'!Q28="N",'Ingoing substances_DID'!O28="R"),"",C28)</f>
        <v/>
      </c>
      <c r="G28" s="347" t="str">
        <f>IF(OR('Ingoing Substances'!T28="N",'Ingoing substances_DID'!P28="Y"),"",C28)</f>
        <v/>
      </c>
      <c r="H28" s="348" t="str">
        <f>IF(B28="","",(IF(OR('Ingoing Substances'!O28="N",'Ingoing substances_DID'!O28="R"),"",D28)))</f>
        <v/>
      </c>
      <c r="I28" s="348" t="str">
        <f>IF(B28="","",IF(OR('Ingoing Substances'!O28="N",'Ingoing substances_DID'!Q28="Y"),"",D28))</f>
        <v/>
      </c>
      <c r="J28" s="347" t="str">
        <f>IF(B28="","",IF('Ingoing Substances'!U28="Y",D28,""))</f>
        <v/>
      </c>
      <c r="K28" s="348" t="str">
        <f>IF('Ingoing Substances'!V28="","",'Ingoing Substances'!V28*D28/100)</f>
        <v/>
      </c>
      <c r="L28" s="18"/>
      <c r="M28" s="18"/>
      <c r="N28" s="18"/>
      <c r="O28" s="18"/>
      <c r="P28" s="18"/>
    </row>
    <row r="29" spans="1:16" ht="15.75">
      <c r="A29" s="37">
        <v>18</v>
      </c>
      <c r="B29" s="345" t="str">
        <f>IF('Ingoing substances_DID'!B29="","",'Ingoing substances_DID'!B29)</f>
        <v/>
      </c>
      <c r="C29" s="346" t="str">
        <f>IF('Ingoing substances_DID'!G29="","",'Ingoing substances_DID'!G29)</f>
        <v/>
      </c>
      <c r="D29" s="346" t="str">
        <f>IF(B29="","",C29*Product!$C$38/100)</f>
        <v/>
      </c>
      <c r="E29" s="364" t="str">
        <f>IF(B29="","",D29*'Ingoing substances_DID'!M29/'Ingoing substances_DID'!N29*1000)</f>
        <v/>
      </c>
      <c r="F29" s="347" t="str">
        <f>IF(OR('Ingoing Substances'!Q29="N",'Ingoing substances_DID'!O29="R"),"",C29)</f>
        <v/>
      </c>
      <c r="G29" s="347" t="str">
        <f>IF(OR('Ingoing Substances'!T29="N",'Ingoing substances_DID'!P29="Y"),"",C29)</f>
        <v/>
      </c>
      <c r="H29" s="348" t="str">
        <f>IF(B29="","",(IF(OR('Ingoing Substances'!O29="N",'Ingoing substances_DID'!O29="R"),"",D29)))</f>
        <v/>
      </c>
      <c r="I29" s="348" t="str">
        <f>IF(B29="","",IF(OR('Ingoing Substances'!O29="N",'Ingoing substances_DID'!Q29="Y"),"",D29))</f>
        <v/>
      </c>
      <c r="J29" s="347" t="str">
        <f>IF(B29="","",IF('Ingoing Substances'!U29="Y",D29,""))</f>
        <v/>
      </c>
      <c r="K29" s="348" t="str">
        <f>IF('Ingoing Substances'!V29="","",'Ingoing Substances'!V29*D29/100)</f>
        <v/>
      </c>
      <c r="L29" s="18"/>
      <c r="M29" s="18"/>
      <c r="N29" s="18"/>
      <c r="O29" s="18"/>
      <c r="P29" s="18"/>
    </row>
    <row r="30" spans="1:16" ht="15.75">
      <c r="A30" s="37">
        <v>19</v>
      </c>
      <c r="B30" s="345" t="str">
        <f>IF('Ingoing substances_DID'!B30="","",'Ingoing substances_DID'!B30)</f>
        <v/>
      </c>
      <c r="C30" s="346" t="str">
        <f>IF('Ingoing substances_DID'!G30="","",'Ingoing substances_DID'!G30)</f>
        <v/>
      </c>
      <c r="D30" s="346" t="str">
        <f>IF(B30="","",C30*Product!$C$38/100)</f>
        <v/>
      </c>
      <c r="E30" s="364" t="str">
        <f>IF(B30="","",D30*'Ingoing substances_DID'!M30/'Ingoing substances_DID'!N30*1000)</f>
        <v/>
      </c>
      <c r="F30" s="347" t="str">
        <f>IF(OR('Ingoing Substances'!Q30="N",'Ingoing substances_DID'!O30="R"),"",C30)</f>
        <v/>
      </c>
      <c r="G30" s="347" t="str">
        <f>IF(OR('Ingoing Substances'!T30="N",'Ingoing substances_DID'!P30="Y"),"",C30)</f>
        <v/>
      </c>
      <c r="H30" s="348" t="str">
        <f>IF(B30="","",(IF(OR('Ingoing Substances'!O30="N",'Ingoing substances_DID'!O30="R"),"",D30)))</f>
        <v/>
      </c>
      <c r="I30" s="348" t="str">
        <f>IF(B30="","",IF(OR('Ingoing Substances'!O30="N",'Ingoing substances_DID'!Q30="Y"),"",D30))</f>
        <v/>
      </c>
      <c r="J30" s="347" t="str">
        <f>IF(B30="","",IF('Ingoing Substances'!U30="Y",D30,""))</f>
        <v/>
      </c>
      <c r="K30" s="348" t="str">
        <f>IF('Ingoing Substances'!V30="","",'Ingoing Substances'!V30*D30/100)</f>
        <v/>
      </c>
      <c r="L30" s="18"/>
      <c r="M30" s="18"/>
      <c r="N30" s="18"/>
      <c r="O30" s="18"/>
      <c r="P30" s="18"/>
    </row>
    <row r="31" spans="1:16" ht="15.75">
      <c r="A31" s="37">
        <v>20</v>
      </c>
      <c r="B31" s="345" t="str">
        <f>IF('Ingoing substances_DID'!B31="","",'Ingoing substances_DID'!B31)</f>
        <v/>
      </c>
      <c r="C31" s="346" t="str">
        <f>IF('Ingoing substances_DID'!G31="","",'Ingoing substances_DID'!G31)</f>
        <v/>
      </c>
      <c r="D31" s="346" t="str">
        <f>IF(B31="","",C31*Product!$C$38/100)</f>
        <v/>
      </c>
      <c r="E31" s="364" t="str">
        <f>IF(B31="","",D31*'Ingoing substances_DID'!M31/'Ingoing substances_DID'!N31*1000)</f>
        <v/>
      </c>
      <c r="F31" s="347" t="str">
        <f>IF(OR('Ingoing Substances'!Q31="N",'Ingoing substances_DID'!O31="R"),"",C31)</f>
        <v/>
      </c>
      <c r="G31" s="347" t="str">
        <f>IF(OR('Ingoing Substances'!T31="N",'Ingoing substances_DID'!P31="Y"),"",C31)</f>
        <v/>
      </c>
      <c r="H31" s="348" t="str">
        <f>IF(B31="","",(IF(OR('Ingoing Substances'!O31="N",'Ingoing substances_DID'!O31="R"),"",D31)))</f>
        <v/>
      </c>
      <c r="I31" s="348" t="str">
        <f>IF(B31="","",IF(OR('Ingoing Substances'!O31="N",'Ingoing substances_DID'!Q31="Y"),"",D31))</f>
        <v/>
      </c>
      <c r="J31" s="347" t="str">
        <f>IF(B31="","",IF('Ingoing Substances'!U31="Y",D31,""))</f>
        <v/>
      </c>
      <c r="K31" s="348" t="str">
        <f>IF('Ingoing Substances'!V31="","",'Ingoing Substances'!V31*D31/100)</f>
        <v/>
      </c>
      <c r="L31" s="18"/>
      <c r="M31" s="18"/>
      <c r="N31" s="18"/>
      <c r="O31" s="18"/>
      <c r="P31" s="18"/>
    </row>
    <row r="32" spans="1:16" ht="15.75">
      <c r="A32" s="37">
        <v>21</v>
      </c>
      <c r="B32" s="345" t="str">
        <f>IF('Ingoing substances_DID'!B32="","",'Ingoing substances_DID'!B32)</f>
        <v/>
      </c>
      <c r="C32" s="346" t="str">
        <f>IF('Ingoing substances_DID'!G32="","",'Ingoing substances_DID'!G32)</f>
        <v/>
      </c>
      <c r="D32" s="346" t="str">
        <f>IF(B32="","",C32*Product!$C$38/100)</f>
        <v/>
      </c>
      <c r="E32" s="364" t="str">
        <f>IF(B32="","",D32*'Ingoing substances_DID'!M32/'Ingoing substances_DID'!N32*1000)</f>
        <v/>
      </c>
      <c r="F32" s="347" t="str">
        <f>IF(OR('Ingoing Substances'!Q32="N",'Ingoing substances_DID'!O32="R"),"",C32)</f>
        <v/>
      </c>
      <c r="G32" s="347" t="str">
        <f>IF(OR('Ingoing Substances'!T32="N",'Ingoing substances_DID'!P32="Y"),"",C32)</f>
        <v/>
      </c>
      <c r="H32" s="348" t="str">
        <f>IF(B32="","",(IF(OR('Ingoing Substances'!O32="N",'Ingoing substances_DID'!O32="R"),"",D32)))</f>
        <v/>
      </c>
      <c r="I32" s="348" t="str">
        <f>IF(B32="","",IF(OR('Ingoing Substances'!O32="N",'Ingoing substances_DID'!Q32="Y"),"",D32))</f>
        <v/>
      </c>
      <c r="J32" s="347" t="str">
        <f>IF(B32="","",IF('Ingoing Substances'!U32="Y",D32,""))</f>
        <v/>
      </c>
      <c r="K32" s="348" t="str">
        <f>IF('Ingoing Substances'!V32="","",'Ingoing Substances'!V32*D32/100)</f>
        <v/>
      </c>
      <c r="L32" s="18"/>
      <c r="M32" s="18"/>
      <c r="N32" s="18"/>
      <c r="O32" s="18"/>
      <c r="P32" s="18"/>
    </row>
    <row r="33" spans="1:16" ht="15.75">
      <c r="A33" s="37">
        <v>22</v>
      </c>
      <c r="B33" s="345" t="str">
        <f>IF('Ingoing substances_DID'!B33="","",'Ingoing substances_DID'!B33)</f>
        <v/>
      </c>
      <c r="C33" s="346" t="str">
        <f>IF('Ingoing substances_DID'!G33="","",'Ingoing substances_DID'!G33)</f>
        <v/>
      </c>
      <c r="D33" s="346" t="str">
        <f>IF(B33="","",C33*Product!$C$38/100)</f>
        <v/>
      </c>
      <c r="E33" s="364" t="str">
        <f>IF(B33="","",D33*'Ingoing substances_DID'!M33/'Ingoing substances_DID'!N33*1000)</f>
        <v/>
      </c>
      <c r="F33" s="347" t="str">
        <f>IF(OR('Ingoing Substances'!Q33="N",'Ingoing substances_DID'!O33="R"),"",C33)</f>
        <v/>
      </c>
      <c r="G33" s="347" t="str">
        <f>IF(OR('Ingoing Substances'!T33="N",'Ingoing substances_DID'!P33="Y"),"",C33)</f>
        <v/>
      </c>
      <c r="H33" s="348" t="str">
        <f>IF(B33="","",(IF(OR('Ingoing Substances'!O33="N",'Ingoing substances_DID'!O33="R"),"",D33)))</f>
        <v/>
      </c>
      <c r="I33" s="348" t="str">
        <f>IF(B33="","",IF(OR('Ingoing Substances'!O33="N",'Ingoing substances_DID'!Q33="Y"),"",D33))</f>
        <v/>
      </c>
      <c r="J33" s="347" t="str">
        <f>IF(B33="","",IF('Ingoing Substances'!U33="Y",D33,""))</f>
        <v/>
      </c>
      <c r="K33" s="348" t="str">
        <f>IF('Ingoing Substances'!V33="","",'Ingoing Substances'!V33*D33/100)</f>
        <v/>
      </c>
      <c r="L33" s="18"/>
      <c r="M33" s="18"/>
      <c r="N33" s="18"/>
      <c r="O33" s="18"/>
      <c r="P33" s="18"/>
    </row>
    <row r="34" spans="1:16" ht="15.75">
      <c r="A34" s="37">
        <v>23</v>
      </c>
      <c r="B34" s="345" t="str">
        <f>IF('Ingoing substances_DID'!B34="","",'Ingoing substances_DID'!B34)</f>
        <v/>
      </c>
      <c r="C34" s="346" t="str">
        <f>IF('Ingoing substances_DID'!G34="","",'Ingoing substances_DID'!G34)</f>
        <v/>
      </c>
      <c r="D34" s="346" t="str">
        <f>IF(B34="","",C34*Product!$C$38/100)</f>
        <v/>
      </c>
      <c r="E34" s="364" t="str">
        <f>IF(B34="","",D34*'Ingoing substances_DID'!M34/'Ingoing substances_DID'!N34*1000)</f>
        <v/>
      </c>
      <c r="F34" s="347" t="str">
        <f>IF(OR('Ingoing Substances'!Q34="N",'Ingoing substances_DID'!O34="R"),"",C34)</f>
        <v/>
      </c>
      <c r="G34" s="347" t="str">
        <f>IF(OR('Ingoing Substances'!T34="N",'Ingoing substances_DID'!P34="Y"),"",C34)</f>
        <v/>
      </c>
      <c r="H34" s="348" t="str">
        <f>IF(B34="","",(IF(OR('Ingoing Substances'!O34="N",'Ingoing substances_DID'!O34="R"),"",D34)))</f>
        <v/>
      </c>
      <c r="I34" s="348" t="str">
        <f>IF(B34="","",IF(OR('Ingoing Substances'!O34="N",'Ingoing substances_DID'!Q34="Y"),"",D34))</f>
        <v/>
      </c>
      <c r="J34" s="347" t="str">
        <f>IF(B34="","",IF('Ingoing Substances'!U34="Y",D34,""))</f>
        <v/>
      </c>
      <c r="K34" s="348" t="str">
        <f>IF('Ingoing Substances'!V34="","",'Ingoing Substances'!V34*D34/100)</f>
        <v/>
      </c>
      <c r="L34" s="18"/>
      <c r="M34" s="18"/>
      <c r="N34" s="18"/>
      <c r="O34" s="18"/>
      <c r="P34" s="18"/>
    </row>
    <row r="35" spans="1:16" ht="15.75">
      <c r="A35" s="37">
        <v>24</v>
      </c>
      <c r="B35" s="345" t="str">
        <f>IF('Ingoing substances_DID'!B35="","",'Ingoing substances_DID'!B35)</f>
        <v/>
      </c>
      <c r="C35" s="346" t="str">
        <f>IF('Ingoing substances_DID'!G35="","",'Ingoing substances_DID'!G35)</f>
        <v/>
      </c>
      <c r="D35" s="346" t="str">
        <f>IF(B35="","",C35*Product!$C$38/100)</f>
        <v/>
      </c>
      <c r="E35" s="364" t="str">
        <f>IF(B35="","",D35*'Ingoing substances_DID'!M35/'Ingoing substances_DID'!N35*1000)</f>
        <v/>
      </c>
      <c r="F35" s="347" t="str">
        <f>IF(OR('Ingoing Substances'!Q35="N",'Ingoing substances_DID'!O35="R"),"",C35)</f>
        <v/>
      </c>
      <c r="G35" s="347" t="str">
        <f>IF(OR('Ingoing Substances'!T35="N",'Ingoing substances_DID'!P35="Y"),"",C35)</f>
        <v/>
      </c>
      <c r="H35" s="348" t="str">
        <f>IF(B35="","",(IF(OR('Ingoing Substances'!O35="N",'Ingoing substances_DID'!O35="R"),"",D35)))</f>
        <v/>
      </c>
      <c r="I35" s="348" t="str">
        <f>IF(B35="","",IF(OR('Ingoing Substances'!O35="N",'Ingoing substances_DID'!Q35="Y"),"",D35))</f>
        <v/>
      </c>
      <c r="J35" s="347" t="str">
        <f>IF(B35="","",IF('Ingoing Substances'!U35="Y",D35,""))</f>
        <v/>
      </c>
      <c r="K35" s="348" t="str">
        <f>IF('Ingoing Substances'!V35="","",'Ingoing Substances'!V35*D35/100)</f>
        <v/>
      </c>
      <c r="L35" s="18"/>
      <c r="M35" s="18"/>
      <c r="N35" s="18"/>
      <c r="O35" s="18"/>
      <c r="P35" s="18"/>
    </row>
    <row r="36" spans="1:16" ht="15.75">
      <c r="A36" s="37">
        <v>25</v>
      </c>
      <c r="B36" s="345" t="str">
        <f>IF('Ingoing substances_DID'!B36="","",'Ingoing substances_DID'!B36)</f>
        <v/>
      </c>
      <c r="C36" s="346" t="str">
        <f>IF('Ingoing substances_DID'!G36="","",'Ingoing substances_DID'!G36)</f>
        <v/>
      </c>
      <c r="D36" s="346" t="str">
        <f>IF(B36="","",C36*Product!$C$38/100)</f>
        <v/>
      </c>
      <c r="E36" s="364" t="str">
        <f>IF(B36="","",D36*'Ingoing substances_DID'!M36/'Ingoing substances_DID'!N36*1000)</f>
        <v/>
      </c>
      <c r="F36" s="347" t="str">
        <f>IF(OR('Ingoing Substances'!Q36="N",'Ingoing substances_DID'!O36="R"),"",C36)</f>
        <v/>
      </c>
      <c r="G36" s="347" t="str">
        <f>IF(OR('Ingoing Substances'!T36="N",'Ingoing substances_DID'!P36="Y"),"",C36)</f>
        <v/>
      </c>
      <c r="H36" s="348" t="str">
        <f>IF(B36="","",(IF(OR('Ingoing Substances'!O36="N",'Ingoing substances_DID'!O36="R"),"",D36)))</f>
        <v/>
      </c>
      <c r="I36" s="348" t="str">
        <f>IF(B36="","",IF(OR('Ingoing Substances'!O36="N",'Ingoing substances_DID'!Q36="Y"),"",D36))</f>
        <v/>
      </c>
      <c r="J36" s="347" t="str">
        <f>IF(B36="","",IF('Ingoing Substances'!U36="Y",D36,""))</f>
        <v/>
      </c>
      <c r="K36" s="348" t="str">
        <f>IF('Ingoing Substances'!V36="","",'Ingoing Substances'!V36*D36/100)</f>
        <v/>
      </c>
      <c r="L36" s="18"/>
      <c r="M36" s="18"/>
      <c r="N36" s="18"/>
      <c r="O36" s="18"/>
      <c r="P36" s="18"/>
    </row>
    <row r="37" spans="1:16" ht="15.75">
      <c r="A37" s="37">
        <v>26</v>
      </c>
      <c r="B37" s="345" t="str">
        <f>IF('Ingoing substances_DID'!B37="","",'Ingoing substances_DID'!B37)</f>
        <v/>
      </c>
      <c r="C37" s="346" t="str">
        <f>IF('Ingoing substances_DID'!G37="","",'Ingoing substances_DID'!G37)</f>
        <v/>
      </c>
      <c r="D37" s="346" t="str">
        <f>IF(B37="","",C37*Product!$C$38/100)</f>
        <v/>
      </c>
      <c r="E37" s="364" t="str">
        <f>IF(B37="","",D37*'Ingoing substances_DID'!M37/'Ingoing substances_DID'!N37*1000)</f>
        <v/>
      </c>
      <c r="F37" s="347" t="str">
        <f>IF(OR('Ingoing Substances'!Q37="N",'Ingoing substances_DID'!O37="R"),"",C37)</f>
        <v/>
      </c>
      <c r="G37" s="347" t="str">
        <f>IF(OR('Ingoing Substances'!T37="N",'Ingoing substances_DID'!P37="Y"),"",C37)</f>
        <v/>
      </c>
      <c r="H37" s="348" t="str">
        <f>IF(B37="","",(IF(OR('Ingoing Substances'!O37="N",'Ingoing substances_DID'!O37="R"),"",D37)))</f>
        <v/>
      </c>
      <c r="I37" s="348" t="str">
        <f>IF(B37="","",IF(OR('Ingoing Substances'!O37="N",'Ingoing substances_DID'!Q37="Y"),"",D37))</f>
        <v/>
      </c>
      <c r="J37" s="347" t="str">
        <f>IF(B37="","",IF('Ingoing Substances'!U37="Y",D37,""))</f>
        <v/>
      </c>
      <c r="K37" s="348" t="str">
        <f>IF('Ingoing Substances'!V37="","",'Ingoing Substances'!V37*D37/100)</f>
        <v/>
      </c>
      <c r="L37" s="18"/>
      <c r="M37" s="18"/>
      <c r="N37" s="18"/>
      <c r="O37" s="18"/>
      <c r="P37" s="18"/>
    </row>
    <row r="38" spans="1:16" ht="15.75">
      <c r="A38" s="37">
        <v>27</v>
      </c>
      <c r="B38" s="345" t="str">
        <f>IF('Ingoing substances_DID'!B38="","",'Ingoing substances_DID'!B38)</f>
        <v/>
      </c>
      <c r="C38" s="346" t="str">
        <f>IF('Ingoing substances_DID'!G38="","",'Ingoing substances_DID'!G38)</f>
        <v/>
      </c>
      <c r="D38" s="346" t="str">
        <f>IF(B38="","",C38*Product!$C$38/100)</f>
        <v/>
      </c>
      <c r="E38" s="364" t="str">
        <f>IF(B38="","",D38*'Ingoing substances_DID'!M38/'Ingoing substances_DID'!N38*1000)</f>
        <v/>
      </c>
      <c r="F38" s="347" t="str">
        <f>IF(OR('Ingoing Substances'!Q38="N",'Ingoing substances_DID'!O38="R"),"",C38)</f>
        <v/>
      </c>
      <c r="G38" s="347" t="str">
        <f>IF(OR('Ingoing Substances'!T38="N",'Ingoing substances_DID'!P38="Y"),"",C38)</f>
        <v/>
      </c>
      <c r="H38" s="348" t="str">
        <f>IF(B38="","",(IF(OR('Ingoing Substances'!O38="N",'Ingoing substances_DID'!O38="R"),"",D38)))</f>
        <v/>
      </c>
      <c r="I38" s="348" t="str">
        <f>IF(B38="","",IF(OR('Ingoing Substances'!O38="N",'Ingoing substances_DID'!Q38="Y"),"",D38))</f>
        <v/>
      </c>
      <c r="J38" s="347" t="str">
        <f>IF(B38="","",IF('Ingoing Substances'!U38="Y",D38,""))</f>
        <v/>
      </c>
      <c r="K38" s="348" t="str">
        <f>IF('Ingoing Substances'!V38="","",'Ingoing Substances'!V38*D38/100)</f>
        <v/>
      </c>
      <c r="L38" s="18"/>
      <c r="M38" s="18"/>
      <c r="N38" s="18"/>
      <c r="O38" s="18"/>
      <c r="P38" s="18"/>
    </row>
    <row r="39" spans="1:16" ht="15.75">
      <c r="A39" s="37">
        <v>28</v>
      </c>
      <c r="B39" s="345" t="str">
        <f>IF('Ingoing substances_DID'!B39="","",'Ingoing substances_DID'!B39)</f>
        <v/>
      </c>
      <c r="C39" s="346" t="str">
        <f>IF('Ingoing substances_DID'!G39="","",'Ingoing substances_DID'!G39)</f>
        <v/>
      </c>
      <c r="D39" s="346" t="str">
        <f>IF(B39="","",C39*Product!$C$38/100)</f>
        <v/>
      </c>
      <c r="E39" s="364" t="str">
        <f>IF(B39="","",D39*'Ingoing substances_DID'!M39/'Ingoing substances_DID'!N39*1000)</f>
        <v/>
      </c>
      <c r="F39" s="347" t="str">
        <f>IF(OR('Ingoing Substances'!Q39="N",'Ingoing substances_DID'!O39="R"),"",C39)</f>
        <v/>
      </c>
      <c r="G39" s="347" t="str">
        <f>IF(OR('Ingoing Substances'!T39="N",'Ingoing substances_DID'!P39="Y"),"",C39)</f>
        <v/>
      </c>
      <c r="H39" s="348" t="str">
        <f>IF(B39="","",(IF(OR('Ingoing Substances'!O39="N",'Ingoing substances_DID'!O39="R"),"",D39)))</f>
        <v/>
      </c>
      <c r="I39" s="348" t="str">
        <f>IF(B39="","",IF(OR('Ingoing Substances'!O39="N",'Ingoing substances_DID'!Q39="Y"),"",D39))</f>
        <v/>
      </c>
      <c r="J39" s="347" t="str">
        <f>IF(B39="","",IF('Ingoing Substances'!U39="Y",D39,""))</f>
        <v/>
      </c>
      <c r="K39" s="348" t="str">
        <f>IF('Ingoing Substances'!V39="","",'Ingoing Substances'!V39*D39/100)</f>
        <v/>
      </c>
      <c r="L39" s="18"/>
      <c r="M39" s="18"/>
      <c r="N39" s="18"/>
      <c r="O39" s="18"/>
      <c r="P39" s="18"/>
    </row>
    <row r="40" spans="1:16" ht="15.75">
      <c r="A40" s="37">
        <v>29</v>
      </c>
      <c r="B40" s="345" t="str">
        <f>IF('Ingoing substances_DID'!B40="","",'Ingoing substances_DID'!B40)</f>
        <v/>
      </c>
      <c r="C40" s="346" t="str">
        <f>IF('Ingoing substances_DID'!G40="","",'Ingoing substances_DID'!G40)</f>
        <v/>
      </c>
      <c r="D40" s="346" t="str">
        <f>IF(B40="","",C40*Product!$C$38/100)</f>
        <v/>
      </c>
      <c r="E40" s="364" t="str">
        <f>IF(B40="","",D40*'Ingoing substances_DID'!M40/'Ingoing substances_DID'!N40*1000)</f>
        <v/>
      </c>
      <c r="F40" s="347" t="str">
        <f>IF(OR('Ingoing Substances'!Q40="N",'Ingoing substances_DID'!O40="R"),"",C40)</f>
        <v/>
      </c>
      <c r="G40" s="347" t="str">
        <f>IF(OR('Ingoing Substances'!T40="N",'Ingoing substances_DID'!P40="Y"),"",C40)</f>
        <v/>
      </c>
      <c r="H40" s="348" t="str">
        <f>IF(B40="","",(IF(OR('Ingoing Substances'!O40="N",'Ingoing substances_DID'!O40="R"),"",D40)))</f>
        <v/>
      </c>
      <c r="I40" s="348" t="str">
        <f>IF(B40="","",IF(OR('Ingoing Substances'!O40="N",'Ingoing substances_DID'!Q40="Y"),"",D40))</f>
        <v/>
      </c>
      <c r="J40" s="347" t="str">
        <f>IF(B40="","",IF('Ingoing Substances'!U40="Y",D40,""))</f>
        <v/>
      </c>
      <c r="K40" s="348" t="str">
        <f>IF('Ingoing Substances'!V40="","",'Ingoing Substances'!V40*D40/100)</f>
        <v/>
      </c>
      <c r="L40" s="18"/>
      <c r="M40" s="18"/>
      <c r="N40" s="18"/>
      <c r="O40" s="18"/>
      <c r="P40" s="18"/>
    </row>
    <row r="41" spans="1:16" ht="15.75">
      <c r="A41" s="37">
        <v>30</v>
      </c>
      <c r="B41" s="345" t="str">
        <f>IF('Ingoing substances_DID'!B41="","",'Ingoing substances_DID'!B41)</f>
        <v/>
      </c>
      <c r="C41" s="346" t="str">
        <f>IF('Ingoing substances_DID'!G41="","",'Ingoing substances_DID'!G41)</f>
        <v/>
      </c>
      <c r="D41" s="346" t="str">
        <f>IF(B41="","",C41*Product!$C$38/100)</f>
        <v/>
      </c>
      <c r="E41" s="364" t="str">
        <f>IF(B41="","",D41*'Ingoing substances_DID'!M41/'Ingoing substances_DID'!N41*1000)</f>
        <v/>
      </c>
      <c r="F41" s="347" t="str">
        <f>IF(OR('Ingoing Substances'!Q41="N",'Ingoing substances_DID'!O41="R"),"",C41)</f>
        <v/>
      </c>
      <c r="G41" s="347" t="str">
        <f>IF(OR('Ingoing Substances'!T41="N",'Ingoing substances_DID'!P41="Y"),"",C41)</f>
        <v/>
      </c>
      <c r="H41" s="348" t="str">
        <f>IF(B41="","",(IF(OR('Ingoing Substances'!O41="N",'Ingoing substances_DID'!O41="R"),"",D41)))</f>
        <v/>
      </c>
      <c r="I41" s="348" t="str">
        <f>IF(B41="","",IF(OR('Ingoing Substances'!O41="N",'Ingoing substances_DID'!Q41="Y"),"",D41))</f>
        <v/>
      </c>
      <c r="J41" s="347" t="str">
        <f>IF(B41="","",IF('Ingoing Substances'!U41="Y",D41,""))</f>
        <v/>
      </c>
      <c r="K41" s="348" t="str">
        <f>IF('Ingoing Substances'!V41="","",'Ingoing Substances'!V41*D41/100)</f>
        <v/>
      </c>
      <c r="L41" s="18"/>
      <c r="M41" s="18"/>
      <c r="N41" s="18"/>
      <c r="O41" s="18"/>
      <c r="P41" s="18"/>
    </row>
    <row r="42" spans="1:16" ht="15.75">
      <c r="A42" s="37">
        <v>31</v>
      </c>
      <c r="B42" s="345" t="str">
        <f>IF('Ingoing substances_DID'!B42="","",'Ingoing substances_DID'!B42)</f>
        <v/>
      </c>
      <c r="C42" s="346" t="str">
        <f>IF('Ingoing substances_DID'!G42="","",'Ingoing substances_DID'!G42)</f>
        <v/>
      </c>
      <c r="D42" s="346" t="str">
        <f>IF(B42="","",C42*Product!$C$38/100)</f>
        <v/>
      </c>
      <c r="E42" s="364" t="str">
        <f>IF(B42="","",D42*'Ingoing substances_DID'!M42/'Ingoing substances_DID'!N42*1000)</f>
        <v/>
      </c>
      <c r="F42" s="347" t="str">
        <f>IF(OR('Ingoing Substances'!Q42="N",'Ingoing substances_DID'!O42="R"),"",C42)</f>
        <v/>
      </c>
      <c r="G42" s="347" t="str">
        <f>IF(OR('Ingoing Substances'!T42="N",'Ingoing substances_DID'!P42="Y"),"",C42)</f>
        <v/>
      </c>
      <c r="H42" s="348" t="str">
        <f>IF(B42="","",(IF(OR('Ingoing Substances'!O42="N",'Ingoing substances_DID'!O42="R"),"",D42)))</f>
        <v/>
      </c>
      <c r="I42" s="348" t="str">
        <f>IF(B42="","",IF(OR('Ingoing Substances'!O42="N",'Ingoing substances_DID'!Q42="Y"),"",D42))</f>
        <v/>
      </c>
      <c r="J42" s="347" t="str">
        <f>IF(B42="","",IF('Ingoing Substances'!U42="Y",D42,""))</f>
        <v/>
      </c>
      <c r="K42" s="348" t="str">
        <f>IF('Ingoing Substances'!V42="","",'Ingoing Substances'!V42*D42/100)</f>
        <v/>
      </c>
      <c r="L42" s="18"/>
      <c r="M42" s="18"/>
      <c r="N42" s="18"/>
      <c r="O42" s="18"/>
      <c r="P42" s="18"/>
    </row>
    <row r="43" spans="1:16" ht="15.75">
      <c r="A43" s="37">
        <v>32</v>
      </c>
      <c r="B43" s="345" t="str">
        <f>IF('Ingoing substances_DID'!B43="","",'Ingoing substances_DID'!B43)</f>
        <v/>
      </c>
      <c r="C43" s="346" t="str">
        <f>IF('Ingoing substances_DID'!G43="","",'Ingoing substances_DID'!G43)</f>
        <v/>
      </c>
      <c r="D43" s="346" t="str">
        <f>IF(B43="","",C43*Product!$C$38/100)</f>
        <v/>
      </c>
      <c r="E43" s="364" t="str">
        <f>IF(B43="","",D43*'Ingoing substances_DID'!M43/'Ingoing substances_DID'!N43*1000)</f>
        <v/>
      </c>
      <c r="F43" s="347" t="str">
        <f>IF(OR('Ingoing Substances'!Q43="N",'Ingoing substances_DID'!O43="R"),"",C43)</f>
        <v/>
      </c>
      <c r="G43" s="347" t="str">
        <f>IF(OR('Ingoing Substances'!T43="N",'Ingoing substances_DID'!P43="Y"),"",C43)</f>
        <v/>
      </c>
      <c r="H43" s="348" t="str">
        <f>IF(B43="","",(IF(OR('Ingoing Substances'!O43="N",'Ingoing substances_DID'!O43="R"),"",D43)))</f>
        <v/>
      </c>
      <c r="I43" s="348" t="str">
        <f>IF(B43="","",IF(OR('Ingoing Substances'!O43="N",'Ingoing substances_DID'!Q43="Y"),"",D43))</f>
        <v/>
      </c>
      <c r="J43" s="347" t="str">
        <f>IF(B43="","",IF('Ingoing Substances'!U43="Y",D43,""))</f>
        <v/>
      </c>
      <c r="K43" s="348" t="str">
        <f>IF('Ingoing Substances'!V43="","",'Ingoing Substances'!V43*D43/100)</f>
        <v/>
      </c>
      <c r="L43" s="18"/>
      <c r="M43" s="18"/>
      <c r="N43" s="18"/>
      <c r="O43" s="18"/>
      <c r="P43" s="18"/>
    </row>
    <row r="44" spans="1:16" ht="15.75">
      <c r="A44" s="37">
        <v>33</v>
      </c>
      <c r="B44" s="345" t="str">
        <f>IF('Ingoing substances_DID'!B44="","",'Ingoing substances_DID'!B44)</f>
        <v/>
      </c>
      <c r="C44" s="346" t="str">
        <f>IF('Ingoing substances_DID'!G44="","",'Ingoing substances_DID'!G44)</f>
        <v/>
      </c>
      <c r="D44" s="346" t="str">
        <f>IF(B44="","",C44*Product!$C$38/100)</f>
        <v/>
      </c>
      <c r="E44" s="364" t="str">
        <f>IF(B44="","",D44*'Ingoing substances_DID'!M44/'Ingoing substances_DID'!N44*1000)</f>
        <v/>
      </c>
      <c r="F44" s="347" t="str">
        <f>IF(OR('Ingoing Substances'!Q44="N",'Ingoing substances_DID'!O44="R"),"",C44)</f>
        <v/>
      </c>
      <c r="G44" s="347" t="str">
        <f>IF(OR('Ingoing Substances'!T44="N",'Ingoing substances_DID'!P44="Y"),"",C44)</f>
        <v/>
      </c>
      <c r="H44" s="348" t="str">
        <f>IF(B44="","",(IF(OR('Ingoing Substances'!O44="N",'Ingoing substances_DID'!O44="R"),"",D44)))</f>
        <v/>
      </c>
      <c r="I44" s="348" t="str">
        <f>IF(B44="","",IF(OR('Ingoing Substances'!O44="N",'Ingoing substances_DID'!Q44="Y"),"",D44))</f>
        <v/>
      </c>
      <c r="J44" s="347" t="str">
        <f>IF(B44="","",IF('Ingoing Substances'!U44="Y",D44,""))</f>
        <v/>
      </c>
      <c r="K44" s="348" t="str">
        <f>IF('Ingoing Substances'!V44="","",'Ingoing Substances'!V44*D44/100)</f>
        <v/>
      </c>
      <c r="L44" s="18"/>
      <c r="M44" s="18"/>
      <c r="N44" s="18"/>
      <c r="O44" s="18"/>
      <c r="P44" s="18"/>
    </row>
    <row r="45" spans="1:16" ht="15.75">
      <c r="A45" s="37">
        <v>34</v>
      </c>
      <c r="B45" s="345" t="str">
        <f>IF('Ingoing substances_DID'!B45="","",'Ingoing substances_DID'!B45)</f>
        <v/>
      </c>
      <c r="C45" s="346" t="str">
        <f>IF('Ingoing substances_DID'!G45="","",'Ingoing substances_DID'!G45)</f>
        <v/>
      </c>
      <c r="D45" s="346" t="str">
        <f>IF(B45="","",C45*Product!$C$38/100)</f>
        <v/>
      </c>
      <c r="E45" s="364" t="str">
        <f>IF(B45="","",D45*'Ingoing substances_DID'!M45/'Ingoing substances_DID'!N45*1000)</f>
        <v/>
      </c>
      <c r="F45" s="347" t="str">
        <f>IF(OR('Ingoing Substances'!Q45="N",'Ingoing substances_DID'!O45="R"),"",C45)</f>
        <v/>
      </c>
      <c r="G45" s="347" t="str">
        <f>IF(OR('Ingoing Substances'!T45="N",'Ingoing substances_DID'!P45="Y"),"",C45)</f>
        <v/>
      </c>
      <c r="H45" s="348" t="str">
        <f>IF(B45="","",(IF(OR('Ingoing Substances'!O45="N",'Ingoing substances_DID'!O45="R"),"",D45)))</f>
        <v/>
      </c>
      <c r="I45" s="348" t="str">
        <f>IF(B45="","",IF(OR('Ingoing Substances'!O45="N",'Ingoing substances_DID'!Q45="Y"),"",D45))</f>
        <v/>
      </c>
      <c r="J45" s="347" t="str">
        <f>IF(B45="","",IF('Ingoing Substances'!U45="Y",D45,""))</f>
        <v/>
      </c>
      <c r="K45" s="348" t="str">
        <f>IF('Ingoing Substances'!V45="","",'Ingoing Substances'!V45*D45/100)</f>
        <v/>
      </c>
      <c r="L45" s="18"/>
      <c r="M45" s="18"/>
      <c r="N45" s="18"/>
      <c r="O45" s="18"/>
      <c r="P45" s="18"/>
    </row>
    <row r="46" spans="1:16" ht="15.75">
      <c r="A46" s="37">
        <v>35</v>
      </c>
      <c r="B46" s="345" t="str">
        <f>IF('Ingoing substances_DID'!B46="","",'Ingoing substances_DID'!B46)</f>
        <v/>
      </c>
      <c r="C46" s="346" t="str">
        <f>IF('Ingoing substances_DID'!G46="","",'Ingoing substances_DID'!G46)</f>
        <v/>
      </c>
      <c r="D46" s="346" t="str">
        <f>IF(B46="","",C46*Product!$C$38/100)</f>
        <v/>
      </c>
      <c r="E46" s="364" t="str">
        <f>IF(B46="","",D46*'Ingoing substances_DID'!M46/'Ingoing substances_DID'!N46*1000)</f>
        <v/>
      </c>
      <c r="F46" s="347" t="str">
        <f>IF(OR('Ingoing Substances'!Q46="N",'Ingoing substances_DID'!O46="R"),"",C46)</f>
        <v/>
      </c>
      <c r="G46" s="347" t="str">
        <f>IF(OR('Ingoing Substances'!T46="N",'Ingoing substances_DID'!P46="Y"),"",C46)</f>
        <v/>
      </c>
      <c r="H46" s="348" t="str">
        <f>IF(B46="","",(IF(OR('Ingoing Substances'!O46="N",'Ingoing substances_DID'!O46="R"),"",D46)))</f>
        <v/>
      </c>
      <c r="I46" s="348" t="str">
        <f>IF(B46="","",IF(OR('Ingoing Substances'!O46="N",'Ingoing substances_DID'!Q46="Y"),"",D46))</f>
        <v/>
      </c>
      <c r="J46" s="347" t="str">
        <f>IF(B46="","",IF('Ingoing Substances'!U46="Y",D46,""))</f>
        <v/>
      </c>
      <c r="K46" s="348" t="str">
        <f>IF('Ingoing Substances'!V46="","",'Ingoing Substances'!V46*D46/100)</f>
        <v/>
      </c>
      <c r="L46" s="18"/>
      <c r="M46" s="18"/>
      <c r="N46" s="18"/>
      <c r="O46" s="18"/>
      <c r="P46" s="18"/>
    </row>
    <row r="47" spans="1:16" ht="15.75">
      <c r="A47" s="37">
        <v>36</v>
      </c>
      <c r="B47" s="345" t="str">
        <f>IF('Ingoing substances_DID'!B47="","",'Ingoing substances_DID'!B47)</f>
        <v/>
      </c>
      <c r="C47" s="346" t="str">
        <f>IF('Ingoing substances_DID'!G47="","",'Ingoing substances_DID'!G47)</f>
        <v/>
      </c>
      <c r="D47" s="346" t="str">
        <f>IF(B47="","",C47*Product!$C$38/100)</f>
        <v/>
      </c>
      <c r="E47" s="364" t="str">
        <f>IF(B47="","",D47*'Ingoing substances_DID'!M47/'Ingoing substances_DID'!N47*1000)</f>
        <v/>
      </c>
      <c r="F47" s="347" t="str">
        <f>IF(OR('Ingoing Substances'!Q47="N",'Ingoing substances_DID'!O47="R"),"",C47)</f>
        <v/>
      </c>
      <c r="G47" s="347" t="str">
        <f>IF(OR('Ingoing Substances'!T47="N",'Ingoing substances_DID'!P47="Y"),"",C47)</f>
        <v/>
      </c>
      <c r="H47" s="348" t="str">
        <f>IF(B47="","",(IF(OR('Ingoing Substances'!O47="N",'Ingoing substances_DID'!O47="R"),"",D47)))</f>
        <v/>
      </c>
      <c r="I47" s="348" t="str">
        <f>IF(B47="","",IF(OR('Ingoing Substances'!O47="N",'Ingoing substances_DID'!Q47="Y"),"",D47))</f>
        <v/>
      </c>
      <c r="J47" s="347" t="str">
        <f>IF(B47="","",IF('Ingoing Substances'!U47="Y",D47,""))</f>
        <v/>
      </c>
      <c r="K47" s="348" t="str">
        <f>IF('Ingoing Substances'!V47="","",'Ingoing Substances'!V47*D47/100)</f>
        <v/>
      </c>
      <c r="L47" s="18"/>
      <c r="M47" s="18"/>
      <c r="N47" s="18"/>
      <c r="O47" s="18"/>
      <c r="P47" s="18"/>
    </row>
    <row r="48" spans="1:16" ht="15.75">
      <c r="A48" s="37">
        <v>37</v>
      </c>
      <c r="B48" s="345" t="str">
        <f>IF('Ingoing substances_DID'!B48="","",'Ingoing substances_DID'!B48)</f>
        <v/>
      </c>
      <c r="C48" s="346" t="str">
        <f>IF('Ingoing substances_DID'!G48="","",'Ingoing substances_DID'!G48)</f>
        <v/>
      </c>
      <c r="D48" s="346" t="str">
        <f>IF(B48="","",C48*Product!$C$38/100)</f>
        <v/>
      </c>
      <c r="E48" s="364" t="str">
        <f>IF(B48="","",D48*'Ingoing substances_DID'!M48/'Ingoing substances_DID'!N48*1000)</f>
        <v/>
      </c>
      <c r="F48" s="347" t="str">
        <f>IF(OR('Ingoing Substances'!Q48="N",'Ingoing substances_DID'!O48="R"),"",C48)</f>
        <v/>
      </c>
      <c r="G48" s="347" t="str">
        <f>IF(OR('Ingoing Substances'!T48="N",'Ingoing substances_DID'!P48="Y"),"",C48)</f>
        <v/>
      </c>
      <c r="H48" s="348" t="str">
        <f>IF(B48="","",(IF(OR('Ingoing Substances'!O48="N",'Ingoing substances_DID'!O48="R"),"",D48)))</f>
        <v/>
      </c>
      <c r="I48" s="348" t="str">
        <f>IF(B48="","",IF(OR('Ingoing Substances'!O48="N",'Ingoing substances_DID'!Q48="Y"),"",D48))</f>
        <v/>
      </c>
      <c r="J48" s="347" t="str">
        <f>IF(B48="","",IF('Ingoing Substances'!U48="Y",D48,""))</f>
        <v/>
      </c>
      <c r="K48" s="348" t="str">
        <f>IF('Ingoing Substances'!V48="","",'Ingoing Substances'!V48*D48/100)</f>
        <v/>
      </c>
      <c r="L48" s="18"/>
      <c r="M48" s="18"/>
      <c r="N48" s="18"/>
      <c r="O48" s="18"/>
      <c r="P48" s="18"/>
    </row>
    <row r="49" spans="1:16" ht="15.75">
      <c r="A49" s="37">
        <v>38</v>
      </c>
      <c r="B49" s="345" t="str">
        <f>IF('Ingoing substances_DID'!B49="","",'Ingoing substances_DID'!B49)</f>
        <v/>
      </c>
      <c r="C49" s="346" t="str">
        <f>IF('Ingoing substances_DID'!G49="","",'Ingoing substances_DID'!G49)</f>
        <v/>
      </c>
      <c r="D49" s="346" t="str">
        <f>IF(B49="","",C49*Product!$C$38/100)</f>
        <v/>
      </c>
      <c r="E49" s="364" t="str">
        <f>IF(B49="","",D49*'Ingoing substances_DID'!M49/'Ingoing substances_DID'!N49*1000)</f>
        <v/>
      </c>
      <c r="F49" s="347" t="str">
        <f>IF(OR('Ingoing Substances'!Q49="N",'Ingoing substances_DID'!O49="R"),"",C49)</f>
        <v/>
      </c>
      <c r="G49" s="347" t="str">
        <f>IF(OR('Ingoing Substances'!T49="N",'Ingoing substances_DID'!P49="Y"),"",C49)</f>
        <v/>
      </c>
      <c r="H49" s="348" t="str">
        <f>IF(B49="","",(IF(OR('Ingoing Substances'!O49="N",'Ingoing substances_DID'!O49="R"),"",D49)))</f>
        <v/>
      </c>
      <c r="I49" s="348" t="str">
        <f>IF(B49="","",IF(OR('Ingoing Substances'!O49="N",'Ingoing substances_DID'!Q49="Y"),"",D49))</f>
        <v/>
      </c>
      <c r="J49" s="347" t="str">
        <f>IF(B49="","",IF('Ingoing Substances'!U49="Y",D49,""))</f>
        <v/>
      </c>
      <c r="K49" s="348" t="str">
        <f>IF('Ingoing Substances'!V49="","",'Ingoing Substances'!V49*D49/100)</f>
        <v/>
      </c>
      <c r="L49" s="18"/>
      <c r="M49" s="18"/>
      <c r="N49" s="18"/>
      <c r="O49" s="18"/>
      <c r="P49" s="18"/>
    </row>
    <row r="50" spans="1:16" ht="15.75">
      <c r="A50" s="37">
        <v>39</v>
      </c>
      <c r="B50" s="345" t="str">
        <f>IF('Ingoing substances_DID'!B50="","",'Ingoing substances_DID'!B50)</f>
        <v/>
      </c>
      <c r="C50" s="346" t="str">
        <f>IF('Ingoing substances_DID'!G50="","",'Ingoing substances_DID'!G50)</f>
        <v/>
      </c>
      <c r="D50" s="346" t="str">
        <f>IF(B50="","",C50*Product!$C$38/100)</f>
        <v/>
      </c>
      <c r="E50" s="364" t="str">
        <f>IF(B50="","",D50*'Ingoing substances_DID'!M50/'Ingoing substances_DID'!N50*1000)</f>
        <v/>
      </c>
      <c r="F50" s="347" t="str">
        <f>IF(OR('Ingoing Substances'!Q50="N",'Ingoing substances_DID'!O50="R"),"",C50)</f>
        <v/>
      </c>
      <c r="G50" s="347" t="str">
        <f>IF(OR('Ingoing Substances'!T50="N",'Ingoing substances_DID'!P50="Y"),"",C50)</f>
        <v/>
      </c>
      <c r="H50" s="348" t="str">
        <f>IF(B50="","",(IF(OR('Ingoing Substances'!O50="N",'Ingoing substances_DID'!O50="R"),"",D50)))</f>
        <v/>
      </c>
      <c r="I50" s="348" t="str">
        <f>IF(B50="","",IF(OR('Ingoing Substances'!O50="N",'Ingoing substances_DID'!Q50="Y"),"",D50))</f>
        <v/>
      </c>
      <c r="J50" s="347" t="str">
        <f>IF(B50="","",IF('Ingoing Substances'!U50="Y",D50,""))</f>
        <v/>
      </c>
      <c r="K50" s="348" t="str">
        <f>IF('Ingoing Substances'!V50="","",'Ingoing Substances'!V50*D50/100)</f>
        <v/>
      </c>
      <c r="L50" s="18"/>
      <c r="M50" s="18"/>
      <c r="N50" s="18"/>
      <c r="O50" s="18"/>
      <c r="P50" s="18"/>
    </row>
    <row r="51" spans="1:16" ht="15.75">
      <c r="A51" s="37">
        <v>40</v>
      </c>
      <c r="B51" s="345" t="str">
        <f>IF('Ingoing substances_DID'!B51="","",'Ingoing substances_DID'!B51)</f>
        <v/>
      </c>
      <c r="C51" s="346" t="str">
        <f>IF('Ingoing substances_DID'!G51="","",'Ingoing substances_DID'!G51)</f>
        <v/>
      </c>
      <c r="D51" s="346" t="str">
        <f>IF(B51="","",C51*Product!$C$38/100)</f>
        <v/>
      </c>
      <c r="E51" s="364" t="str">
        <f>IF(B51="","",D51*'Ingoing substances_DID'!M51/'Ingoing substances_DID'!N51*1000)</f>
        <v/>
      </c>
      <c r="F51" s="347" t="str">
        <f>IF(OR('Ingoing Substances'!Q51="N",'Ingoing substances_DID'!O51="R"),"",C51)</f>
        <v/>
      </c>
      <c r="G51" s="347" t="str">
        <f>IF(OR('Ingoing Substances'!T51="N",'Ingoing substances_DID'!P51="Y"),"",C51)</f>
        <v/>
      </c>
      <c r="H51" s="348" t="str">
        <f>IF(B51="","",(IF(OR('Ingoing Substances'!O51="N",'Ingoing substances_DID'!O51="R"),"",D51)))</f>
        <v/>
      </c>
      <c r="I51" s="348" t="str">
        <f>IF(B51="","",IF(OR('Ingoing Substances'!O51="N",'Ingoing substances_DID'!Q51="Y"),"",D51))</f>
        <v/>
      </c>
      <c r="J51" s="347" t="str">
        <f>IF(B51="","",IF('Ingoing Substances'!U51="Y",D51,""))</f>
        <v/>
      </c>
      <c r="K51" s="348" t="str">
        <f>IF('Ingoing Substances'!V51="","",'Ingoing Substances'!V51*D51/100)</f>
        <v/>
      </c>
      <c r="L51" s="18"/>
      <c r="M51" s="18"/>
      <c r="N51" s="18"/>
      <c r="O51" s="18"/>
      <c r="P51" s="18"/>
    </row>
    <row r="52" spans="1:16" ht="15.75">
      <c r="A52" s="37">
        <v>41</v>
      </c>
      <c r="B52" s="345" t="str">
        <f>IF('Ingoing substances_DID'!B52="","",'Ingoing substances_DID'!B52)</f>
        <v/>
      </c>
      <c r="C52" s="346" t="str">
        <f>IF('Ingoing substances_DID'!G52="","",'Ingoing substances_DID'!G52)</f>
        <v/>
      </c>
      <c r="D52" s="346" t="str">
        <f>IF(B52="","",C52*Product!$C$38/100)</f>
        <v/>
      </c>
      <c r="E52" s="364" t="str">
        <f>IF(B52="","",D52*'Ingoing substances_DID'!M52/'Ingoing substances_DID'!N52*1000)</f>
        <v/>
      </c>
      <c r="F52" s="347" t="str">
        <f>IF(OR('Ingoing Substances'!Q52="N",'Ingoing substances_DID'!O52="R"),"",C52)</f>
        <v/>
      </c>
      <c r="G52" s="347" t="str">
        <f>IF(OR('Ingoing Substances'!T52="N",'Ingoing substances_DID'!P52="Y"),"",C52)</f>
        <v/>
      </c>
      <c r="H52" s="348" t="str">
        <f>IF(B52="","",(IF(OR('Ingoing Substances'!O52="N",'Ingoing substances_DID'!O52="R"),"",D52)))</f>
        <v/>
      </c>
      <c r="I52" s="348" t="str">
        <f>IF(B52="","",IF(OR('Ingoing Substances'!O52="N",'Ingoing substances_DID'!Q52="Y"),"",D52))</f>
        <v/>
      </c>
      <c r="J52" s="347" t="str">
        <f>IF(B52="","",IF('Ingoing Substances'!U52="Y",D52,""))</f>
        <v/>
      </c>
      <c r="K52" s="348" t="str">
        <f>IF('Ingoing Substances'!V52="","",'Ingoing Substances'!V52*D52/100)</f>
        <v/>
      </c>
      <c r="L52" s="18"/>
      <c r="M52" s="18"/>
      <c r="N52" s="18"/>
      <c r="O52" s="18"/>
      <c r="P52" s="18"/>
    </row>
    <row r="53" spans="1:16" ht="15.75">
      <c r="A53" s="37">
        <v>42</v>
      </c>
      <c r="B53" s="345" t="str">
        <f>IF('Ingoing substances_DID'!B53="","",'Ingoing substances_DID'!B53)</f>
        <v/>
      </c>
      <c r="C53" s="346" t="str">
        <f>IF('Ingoing substances_DID'!G53="","",'Ingoing substances_DID'!G53)</f>
        <v/>
      </c>
      <c r="D53" s="346" t="str">
        <f>IF(B53="","",C53*Product!$C$38/100)</f>
        <v/>
      </c>
      <c r="E53" s="364" t="str">
        <f>IF(B53="","",D53*'Ingoing substances_DID'!M53/'Ingoing substances_DID'!N53*1000)</f>
        <v/>
      </c>
      <c r="F53" s="347" t="str">
        <f>IF(OR('Ingoing Substances'!Q53="N",'Ingoing substances_DID'!O53="R"),"",C53)</f>
        <v/>
      </c>
      <c r="G53" s="347" t="str">
        <f>IF(OR('Ingoing Substances'!T53="N",'Ingoing substances_DID'!P53="Y"),"",C53)</f>
        <v/>
      </c>
      <c r="H53" s="348" t="str">
        <f>IF(B53="","",(IF(OR('Ingoing Substances'!O53="N",'Ingoing substances_DID'!O53="R"),"",D53)))</f>
        <v/>
      </c>
      <c r="I53" s="348" t="str">
        <f>IF(B53="","",IF(OR('Ingoing Substances'!O53="N",'Ingoing substances_DID'!Q53="Y"),"",D53))</f>
        <v/>
      </c>
      <c r="J53" s="347" t="str">
        <f>IF(B53="","",IF('Ingoing Substances'!U53="Y",D53,""))</f>
        <v/>
      </c>
      <c r="K53" s="348" t="str">
        <f>IF('Ingoing Substances'!V53="","",'Ingoing Substances'!V53*D53/100)</f>
        <v/>
      </c>
      <c r="L53" s="18"/>
      <c r="M53" s="18"/>
      <c r="N53" s="18"/>
      <c r="O53" s="18"/>
      <c r="P53" s="18"/>
    </row>
    <row r="54" spans="1:16" ht="15.75">
      <c r="A54" s="37">
        <v>43</v>
      </c>
      <c r="B54" s="345" t="str">
        <f>IF('Ingoing substances_DID'!B54="","",'Ingoing substances_DID'!B54)</f>
        <v/>
      </c>
      <c r="C54" s="346" t="str">
        <f>IF('Ingoing substances_DID'!G54="","",'Ingoing substances_DID'!G54)</f>
        <v/>
      </c>
      <c r="D54" s="346" t="str">
        <f>IF(B54="","",C54*Product!$C$38/100)</f>
        <v/>
      </c>
      <c r="E54" s="364" t="str">
        <f>IF(B54="","",D54*'Ingoing substances_DID'!M54/'Ingoing substances_DID'!N54*1000)</f>
        <v/>
      </c>
      <c r="F54" s="347" t="str">
        <f>IF(OR('Ingoing Substances'!Q54="N",'Ingoing substances_DID'!O54="R"),"",C54)</f>
        <v/>
      </c>
      <c r="G54" s="347" t="str">
        <f>IF(OR('Ingoing Substances'!T54="N",'Ingoing substances_DID'!P54="Y"),"",C54)</f>
        <v/>
      </c>
      <c r="H54" s="348" t="str">
        <f>IF(B54="","",(IF(OR('Ingoing Substances'!O54="N",'Ingoing substances_DID'!O54="R"),"",D54)))</f>
        <v/>
      </c>
      <c r="I54" s="348" t="str">
        <f>IF(B54="","",IF(OR('Ingoing Substances'!O54="N",'Ingoing substances_DID'!Q54="Y"),"",D54))</f>
        <v/>
      </c>
      <c r="J54" s="347" t="str">
        <f>IF(B54="","",IF('Ingoing Substances'!U54="Y",D54,""))</f>
        <v/>
      </c>
      <c r="K54" s="348" t="str">
        <f>IF('Ingoing Substances'!V54="","",'Ingoing Substances'!V54*D54/100)</f>
        <v/>
      </c>
      <c r="L54" s="18"/>
      <c r="M54" s="18"/>
      <c r="N54" s="18"/>
      <c r="O54" s="18"/>
      <c r="P54" s="18"/>
    </row>
    <row r="55" spans="1:16" ht="15.75">
      <c r="A55" s="37">
        <v>44</v>
      </c>
      <c r="B55" s="345" t="str">
        <f>IF('Ingoing substances_DID'!B55="","",'Ingoing substances_DID'!B55)</f>
        <v/>
      </c>
      <c r="C55" s="346" t="str">
        <f>IF('Ingoing substances_DID'!G55="","",'Ingoing substances_DID'!G55)</f>
        <v/>
      </c>
      <c r="D55" s="346" t="str">
        <f>IF(B55="","",C55*Product!$C$38/100)</f>
        <v/>
      </c>
      <c r="E55" s="364" t="str">
        <f>IF(B55="","",D55*'Ingoing substances_DID'!M55/'Ingoing substances_DID'!N55*1000)</f>
        <v/>
      </c>
      <c r="F55" s="347" t="str">
        <f>IF(OR('Ingoing Substances'!Q55="N",'Ingoing substances_DID'!O55="R"),"",C55)</f>
        <v/>
      </c>
      <c r="G55" s="347" t="str">
        <f>IF(OR('Ingoing Substances'!T55="N",'Ingoing substances_DID'!P55="Y"),"",C55)</f>
        <v/>
      </c>
      <c r="H55" s="348" t="str">
        <f>IF(B55="","",(IF(OR('Ingoing Substances'!O55="N",'Ingoing substances_DID'!O55="R"),"",D55)))</f>
        <v/>
      </c>
      <c r="I55" s="348" t="str">
        <f>IF(B55="","",IF(OR('Ingoing Substances'!O55="N",'Ingoing substances_DID'!Q55="Y"),"",D55))</f>
        <v/>
      </c>
      <c r="J55" s="347" t="str">
        <f>IF(B55="","",IF('Ingoing Substances'!U55="Y",D55,""))</f>
        <v/>
      </c>
      <c r="K55" s="348" t="str">
        <f>IF('Ingoing Substances'!V55="","",'Ingoing Substances'!V55*D55/100)</f>
        <v/>
      </c>
      <c r="L55" s="18"/>
      <c r="M55" s="18"/>
      <c r="N55" s="18"/>
      <c r="O55" s="18"/>
      <c r="P55" s="18"/>
    </row>
    <row r="56" spans="1:16" ht="15.75">
      <c r="A56" s="37">
        <v>45</v>
      </c>
      <c r="B56" s="345" t="str">
        <f>IF('Ingoing substances_DID'!B56="","",'Ingoing substances_DID'!B56)</f>
        <v/>
      </c>
      <c r="C56" s="346" t="str">
        <f>IF('Ingoing substances_DID'!G56="","",'Ingoing substances_DID'!G56)</f>
        <v/>
      </c>
      <c r="D56" s="346" t="str">
        <f>IF(B56="","",C56*Product!$C$38/100)</f>
        <v/>
      </c>
      <c r="E56" s="364" t="str">
        <f>IF(B56="","",D56*'Ingoing substances_DID'!M56/'Ingoing substances_DID'!N56*1000)</f>
        <v/>
      </c>
      <c r="F56" s="347" t="str">
        <f>IF(OR('Ingoing Substances'!Q56="N",'Ingoing substances_DID'!O56="R"),"",C56)</f>
        <v/>
      </c>
      <c r="G56" s="347" t="str">
        <f>IF(OR('Ingoing Substances'!T56="N",'Ingoing substances_DID'!P56="Y"),"",C56)</f>
        <v/>
      </c>
      <c r="H56" s="348" t="str">
        <f>IF(B56="","",(IF(OR('Ingoing Substances'!O56="N",'Ingoing substances_DID'!O56="R"),"",D56)))</f>
        <v/>
      </c>
      <c r="I56" s="348" t="str">
        <f>IF(B56="","",IF(OR('Ingoing Substances'!O56="N",'Ingoing substances_DID'!Q56="Y"),"",D56))</f>
        <v/>
      </c>
      <c r="J56" s="347" t="str">
        <f>IF(B56="","",IF('Ingoing Substances'!U56="Y",D56,""))</f>
        <v/>
      </c>
      <c r="K56" s="348" t="str">
        <f>IF('Ingoing Substances'!V56="","",'Ingoing Substances'!V56*D56/100)</f>
        <v/>
      </c>
      <c r="L56" s="18"/>
      <c r="M56" s="18"/>
      <c r="N56" s="18"/>
      <c r="O56" s="18"/>
      <c r="P56" s="18"/>
    </row>
    <row r="57" spans="1:16" ht="15.75">
      <c r="A57" s="37">
        <v>46</v>
      </c>
      <c r="B57" s="345" t="str">
        <f>IF('Ingoing substances_DID'!B57="","",'Ingoing substances_DID'!B57)</f>
        <v/>
      </c>
      <c r="C57" s="346" t="str">
        <f>IF('Ingoing substances_DID'!G57="","",'Ingoing substances_DID'!G57)</f>
        <v/>
      </c>
      <c r="D57" s="346" t="str">
        <f>IF(B57="","",C57*Product!$C$38/100)</f>
        <v/>
      </c>
      <c r="E57" s="364" t="str">
        <f>IF(B57="","",D57*'Ingoing substances_DID'!M57/'Ingoing substances_DID'!N57*1000)</f>
        <v/>
      </c>
      <c r="F57" s="347" t="str">
        <f>IF(OR('Ingoing Substances'!Q57="N",'Ingoing substances_DID'!O57="R"),"",C57)</f>
        <v/>
      </c>
      <c r="G57" s="347" t="str">
        <f>IF(OR('Ingoing Substances'!T57="N",'Ingoing substances_DID'!P57="Y"),"",C57)</f>
        <v/>
      </c>
      <c r="H57" s="348" t="str">
        <f>IF(B57="","",(IF(OR('Ingoing Substances'!O57="N",'Ingoing substances_DID'!O57="R"),"",D57)))</f>
        <v/>
      </c>
      <c r="I57" s="348" t="str">
        <f>IF(B57="","",IF(OR('Ingoing Substances'!O57="N",'Ingoing substances_DID'!Q57="Y"),"",D57))</f>
        <v/>
      </c>
      <c r="J57" s="347" t="str">
        <f>IF(B57="","",IF('Ingoing Substances'!U57="Y",D57,""))</f>
        <v/>
      </c>
      <c r="K57" s="348" t="str">
        <f>IF('Ingoing Substances'!V57="","",'Ingoing Substances'!V57*D57/100)</f>
        <v/>
      </c>
      <c r="L57" s="18"/>
      <c r="M57" s="18"/>
      <c r="N57" s="18"/>
      <c r="O57" s="18"/>
      <c r="P57" s="18"/>
    </row>
    <row r="58" spans="1:16" ht="15.75">
      <c r="A58" s="37">
        <v>47</v>
      </c>
      <c r="B58" s="345" t="str">
        <f>IF('Ingoing substances_DID'!B58="","",'Ingoing substances_DID'!B58)</f>
        <v/>
      </c>
      <c r="C58" s="346" t="str">
        <f>IF('Ingoing substances_DID'!G58="","",'Ingoing substances_DID'!G58)</f>
        <v/>
      </c>
      <c r="D58" s="346" t="str">
        <f>IF(B58="","",C58*Product!$C$38/100)</f>
        <v/>
      </c>
      <c r="E58" s="364" t="str">
        <f>IF(B58="","",D58*'Ingoing substances_DID'!M58/'Ingoing substances_DID'!N58*1000)</f>
        <v/>
      </c>
      <c r="F58" s="347" t="str">
        <f>IF(OR('Ingoing Substances'!Q58="N",'Ingoing substances_DID'!O58="R"),"",C58)</f>
        <v/>
      </c>
      <c r="G58" s="347" t="str">
        <f>IF(OR('Ingoing Substances'!T58="N",'Ingoing substances_DID'!P58="Y"),"",C58)</f>
        <v/>
      </c>
      <c r="H58" s="348" t="str">
        <f>IF(B58="","",(IF(OR('Ingoing Substances'!O58="N",'Ingoing substances_DID'!O58="R"),"",D58)))</f>
        <v/>
      </c>
      <c r="I58" s="348" t="str">
        <f>IF(B58="","",IF(OR('Ingoing Substances'!O58="N",'Ingoing substances_DID'!Q58="Y"),"",D58))</f>
        <v/>
      </c>
      <c r="J58" s="347" t="str">
        <f>IF(B58="","",IF('Ingoing Substances'!U58="Y",D58,""))</f>
        <v/>
      </c>
      <c r="K58" s="348" t="str">
        <f>IF('Ingoing Substances'!V58="","",'Ingoing Substances'!V58*D58/100)</f>
        <v/>
      </c>
      <c r="L58" s="18"/>
      <c r="M58" s="18"/>
      <c r="N58" s="18"/>
      <c r="O58" s="18"/>
      <c r="P58" s="18"/>
    </row>
    <row r="59" spans="1:16" ht="15.75">
      <c r="A59" s="37">
        <v>48</v>
      </c>
      <c r="B59" s="345" t="str">
        <f>IF('Ingoing substances_DID'!B59="","",'Ingoing substances_DID'!B59)</f>
        <v/>
      </c>
      <c r="C59" s="346" t="str">
        <f>IF('Ingoing substances_DID'!G59="","",'Ingoing substances_DID'!G59)</f>
        <v/>
      </c>
      <c r="D59" s="346" t="str">
        <f>IF(B59="","",C59*Product!$C$38/100)</f>
        <v/>
      </c>
      <c r="E59" s="364" t="str">
        <f>IF(B59="","",D59*'Ingoing substances_DID'!M59/'Ingoing substances_DID'!N59*1000)</f>
        <v/>
      </c>
      <c r="F59" s="347" t="str">
        <f>IF(OR('Ingoing Substances'!Q59="N",'Ingoing substances_DID'!O59="R"),"",C59)</f>
        <v/>
      </c>
      <c r="G59" s="347" t="str">
        <f>IF(OR('Ingoing Substances'!T59="N",'Ingoing substances_DID'!P59="Y"),"",C59)</f>
        <v/>
      </c>
      <c r="H59" s="348" t="str">
        <f>IF(B59="","",(IF(OR('Ingoing Substances'!O59="N",'Ingoing substances_DID'!O59="R"),"",D59)))</f>
        <v/>
      </c>
      <c r="I59" s="348" t="str">
        <f>IF(B59="","",IF(OR('Ingoing Substances'!O59="N",'Ingoing substances_DID'!Q59="Y"),"",D59))</f>
        <v/>
      </c>
      <c r="J59" s="347" t="str">
        <f>IF(B59="","",IF('Ingoing Substances'!U59="Y",D59,""))</f>
        <v/>
      </c>
      <c r="K59" s="348" t="str">
        <f>IF('Ingoing Substances'!V59="","",'Ingoing Substances'!V59*D59/100)</f>
        <v/>
      </c>
      <c r="L59" s="18"/>
      <c r="M59" s="18"/>
      <c r="N59" s="18"/>
      <c r="O59" s="18"/>
      <c r="P59" s="18"/>
    </row>
    <row r="60" spans="1:16" ht="15.75">
      <c r="A60" s="37">
        <v>49</v>
      </c>
      <c r="B60" s="345" t="str">
        <f>IF('Ingoing substances_DID'!B60="","",'Ingoing substances_DID'!B60)</f>
        <v/>
      </c>
      <c r="C60" s="346" t="str">
        <f>IF('Ingoing substances_DID'!G60="","",'Ingoing substances_DID'!G60)</f>
        <v/>
      </c>
      <c r="D60" s="346" t="str">
        <f>IF(B60="","",C60*Product!$C$38/100)</f>
        <v/>
      </c>
      <c r="E60" s="364" t="str">
        <f>IF(B60="","",D60*'Ingoing substances_DID'!M60/'Ingoing substances_DID'!N60*1000)</f>
        <v/>
      </c>
      <c r="F60" s="347" t="str">
        <f>IF(OR('Ingoing Substances'!Q60="N",'Ingoing substances_DID'!O60="R"),"",C60)</f>
        <v/>
      </c>
      <c r="G60" s="347" t="str">
        <f>IF(OR('Ingoing Substances'!T60="N",'Ingoing substances_DID'!P60="Y"),"",C60)</f>
        <v/>
      </c>
      <c r="H60" s="348" t="str">
        <f>IF(B60="","",(IF(OR('Ingoing Substances'!O60="N",'Ingoing substances_DID'!O60="R"),"",D60)))</f>
        <v/>
      </c>
      <c r="I60" s="348" t="str">
        <f>IF(B60="","",IF(OR('Ingoing Substances'!O60="N",'Ingoing substances_DID'!Q60="Y"),"",D60))</f>
        <v/>
      </c>
      <c r="J60" s="347" t="str">
        <f>IF(B60="","",IF('Ingoing Substances'!U60="Y",D60,""))</f>
        <v/>
      </c>
      <c r="K60" s="348" t="str">
        <f>IF('Ingoing Substances'!V60="","",'Ingoing Substances'!V60*D60/100)</f>
        <v/>
      </c>
      <c r="L60" s="18"/>
      <c r="M60" s="18"/>
      <c r="N60" s="18"/>
      <c r="O60" s="18"/>
      <c r="P60" s="18"/>
    </row>
    <row r="61" spans="1:16" ht="15.75">
      <c r="A61" s="37">
        <v>50</v>
      </c>
      <c r="B61" s="345" t="str">
        <f>IF('Ingoing substances_DID'!B61="","",'Ingoing substances_DID'!B61)</f>
        <v/>
      </c>
      <c r="C61" s="346" t="str">
        <f>IF('Ingoing substances_DID'!G61="","",'Ingoing substances_DID'!G61)</f>
        <v/>
      </c>
      <c r="D61" s="346" t="str">
        <f>IF(B61="","",C61*Product!$C$38/100)</f>
        <v/>
      </c>
      <c r="E61" s="364" t="str">
        <f>IF(B61="","",D61*'Ingoing substances_DID'!M61/'Ingoing substances_DID'!N61*1000)</f>
        <v/>
      </c>
      <c r="F61" s="347" t="str">
        <f>IF(OR('Ingoing Substances'!Q61="N",'Ingoing substances_DID'!O61="R"),"",C61)</f>
        <v/>
      </c>
      <c r="G61" s="347" t="str">
        <f>IF(OR('Ingoing Substances'!T61="N",'Ingoing substances_DID'!P61="Y"),"",C61)</f>
        <v/>
      </c>
      <c r="H61" s="348" t="str">
        <f>IF(B61="","",(IF(OR('Ingoing Substances'!O61="N",'Ingoing substances_DID'!O61="R"),"",D61)))</f>
        <v/>
      </c>
      <c r="I61" s="348" t="str">
        <f>IF(B61="","",IF(OR('Ingoing Substances'!O61="N",'Ingoing substances_DID'!Q61="Y"),"",D61))</f>
        <v/>
      </c>
      <c r="J61" s="347" t="str">
        <f>IF(B61="","",IF('Ingoing Substances'!U61="Y",D61,""))</f>
        <v/>
      </c>
      <c r="K61" s="348" t="str">
        <f>IF('Ingoing Substances'!V61="","",'Ingoing Substances'!V61*D61/100)</f>
        <v/>
      </c>
      <c r="L61" s="18"/>
      <c r="M61" s="18"/>
      <c r="N61" s="18"/>
      <c r="O61" s="18"/>
      <c r="P61" s="18"/>
    </row>
    <row r="62" spans="1:16" ht="15.75">
      <c r="A62" s="40"/>
      <c r="B62" s="145" t="str">
        <f>'Formulation Pre-Products'!B62</f>
        <v>Sum:</v>
      </c>
      <c r="C62" s="20"/>
      <c r="D62" s="20"/>
      <c r="E62" s="365">
        <f t="shared" ref="E62:I62" si="0">SUM(E13:E61)</f>
        <v>0</v>
      </c>
      <c r="F62" s="146">
        <f t="shared" si="0"/>
        <v>0</v>
      </c>
      <c r="G62" s="349">
        <f t="shared" si="0"/>
        <v>0</v>
      </c>
      <c r="H62" s="366">
        <f t="shared" si="0"/>
        <v>0</v>
      </c>
      <c r="I62" s="366">
        <f t="shared" si="0"/>
        <v>0</v>
      </c>
      <c r="J62" s="146">
        <f t="shared" ref="J62:K62" si="1">SUM(J13:J61)</f>
        <v>0</v>
      </c>
      <c r="K62" s="366">
        <f t="shared" si="1"/>
        <v>0</v>
      </c>
      <c r="L62" s="18"/>
      <c r="M62" s="18"/>
      <c r="N62" s="18"/>
      <c r="O62" s="18"/>
      <c r="P62" s="18"/>
    </row>
    <row r="63" spans="1:16" ht="24" customHeight="1">
      <c r="A63" s="23"/>
      <c r="B63" s="350" t="s">
        <v>475</v>
      </c>
      <c r="C63" s="46"/>
      <c r="D63" s="23"/>
      <c r="E63" s="351" t="str">
        <f>"="&amp;E10</f>
        <v>=CDV chron</v>
      </c>
      <c r="F63" s="351" t="str">
        <f>IF(Product!$C$2=Languages!A3,Languages!A47,Languages!B47)</f>
        <v>=aNBO (surf.)</v>
      </c>
      <c r="G63" s="351" t="str">
        <f>IF(Product!$C$2=Languages!A3,Languages!A48,Languages!B48)</f>
        <v>=anNBO (surf. H400/H412)</v>
      </c>
      <c r="H63" s="351" t="str">
        <f>IF(Product!$C$2=Languages!A3,Languages!A49,Languages!B49)</f>
        <v>=aNBO (org. subst.)</v>
      </c>
      <c r="I63" s="351" t="str">
        <f>IF(Product!$C$2=Languages!A3,Languages!A50,Languages!B50)</f>
        <v>=anNBO (org. subst.)</v>
      </c>
      <c r="J63" s="352" t="s">
        <v>829</v>
      </c>
      <c r="K63" s="352" t="s">
        <v>830</v>
      </c>
      <c r="L63" s="18"/>
      <c r="M63" s="18"/>
      <c r="N63" s="18"/>
      <c r="O63" s="18"/>
      <c r="P63" s="18"/>
    </row>
    <row r="64" spans="1:16" ht="15.75">
      <c r="A64" s="23"/>
      <c r="B64" s="350" t="s">
        <v>475</v>
      </c>
      <c r="C64" s="46"/>
      <c r="D64" s="353" t="str">
        <f>IF(Product!$C$2=Languages!A3,Languages!A88,Languages!B88)</f>
        <v>Limit</v>
      </c>
      <c r="E64" s="354" t="e">
        <f>VLOOKUP(Product!$C$22,Auswahldaten!$A$113:$F$137,2,FALSE)</f>
        <v>#N/A</v>
      </c>
      <c r="F64" s="354">
        <v>0</v>
      </c>
      <c r="G64" s="354">
        <v>0</v>
      </c>
      <c r="H64" s="354" t="e">
        <f>VLOOKUP(Product!$C$22,Auswahldaten!$A$113:$F$137,3,FALSE)</f>
        <v>#N/A</v>
      </c>
      <c r="I64" s="354" t="e">
        <f>VLOOKUP(Product!$C$22,Auswahldaten!$A$113:$F$137,4,FALSE)</f>
        <v>#N/A</v>
      </c>
      <c r="J64" s="354" t="e">
        <f>VLOOKUP(Product!$C$22,Auswahldaten!$A$113:$F$137,5,FALSE)</f>
        <v>#N/A</v>
      </c>
      <c r="K64" s="354" t="e">
        <f>VLOOKUP(Product!$C$22,Auswahldaten!$A$113:$F$137,6,FALSE)</f>
        <v>#N/A</v>
      </c>
      <c r="L64" s="18"/>
      <c r="M64" s="18"/>
      <c r="N64" s="18"/>
      <c r="O64" s="18"/>
      <c r="P64" s="18"/>
    </row>
    <row r="65" spans="1:16" ht="16.5" thickBot="1">
      <c r="A65" s="23"/>
      <c r="B65" s="350" t="s">
        <v>475</v>
      </c>
      <c r="C65" s="46"/>
      <c r="D65" s="355" t="str">
        <f>IF(Product!$C$2=Languages!A3,Languages!A89,Languages!B89)</f>
        <v>Result</v>
      </c>
      <c r="E65" s="356" t="e">
        <f>IF(E62&lt;=E64,"ok","not ok")</f>
        <v>#N/A</v>
      </c>
      <c r="F65" s="356" t="str">
        <f>IF(F62=0,"ok","not ok")</f>
        <v>ok</v>
      </c>
      <c r="G65" s="356" t="str">
        <f>IF(G62=0,"ok","not ok")</f>
        <v>ok</v>
      </c>
      <c r="H65" s="357" t="e">
        <f>IF(H62&lt;=H64,"ok","not ok")</f>
        <v>#N/A</v>
      </c>
      <c r="I65" s="356" t="e">
        <f>IF(I62&lt;=I64,"ok","not ok")</f>
        <v>#N/A</v>
      </c>
      <c r="J65" s="356" t="e">
        <f>IF(J62&lt;=J64,"ok","not ok")</f>
        <v>#N/A</v>
      </c>
      <c r="K65" s="356" t="e">
        <f>IF(K62&lt;=K64,"ok","not ok")</f>
        <v>#N/A</v>
      </c>
      <c r="L65" s="18"/>
      <c r="M65" s="18"/>
      <c r="N65" s="18"/>
      <c r="O65" s="18"/>
      <c r="P65" s="18"/>
    </row>
    <row r="66" spans="1:16" ht="16.5" thickTop="1">
      <c r="A66" s="23"/>
      <c r="B66" s="46"/>
      <c r="C66" s="23"/>
      <c r="D66" s="46"/>
      <c r="E66" s="46"/>
      <c r="F66" s="49"/>
      <c r="G66" s="49"/>
      <c r="H66" s="49"/>
      <c r="I66" s="54"/>
      <c r="J66" s="54"/>
      <c r="K66" s="18"/>
      <c r="L66" s="18"/>
      <c r="M66" s="18"/>
      <c r="N66" s="18"/>
      <c r="O66" s="18"/>
      <c r="P66" s="18"/>
    </row>
    <row r="67" spans="1:16" ht="46.5" customHeight="1">
      <c r="A67" s="16"/>
      <c r="B67" s="549" t="str">
        <f>'Formulation Pre-Products'!B12</f>
        <v>water</v>
      </c>
      <c r="C67" s="562"/>
      <c r="D67" s="562"/>
      <c r="E67" s="562"/>
      <c r="F67" s="562"/>
      <c r="G67" s="562"/>
      <c r="H67" s="562"/>
      <c r="I67" s="562"/>
      <c r="J67" s="562"/>
      <c r="K67" s="559"/>
      <c r="L67" s="18"/>
      <c r="M67" s="18"/>
      <c r="N67" s="18"/>
      <c r="O67" s="18"/>
      <c r="P67" s="18"/>
    </row>
    <row r="68" spans="1:16" ht="15.75">
      <c r="A68" s="53"/>
      <c r="B68" s="54"/>
      <c r="C68" s="53"/>
      <c r="D68" s="54"/>
      <c r="E68" s="54"/>
      <c r="F68" s="55"/>
      <c r="G68" s="55"/>
      <c r="H68" s="55"/>
      <c r="I68" s="54"/>
      <c r="J68" s="54"/>
      <c r="K68" s="18"/>
      <c r="L68" s="18"/>
      <c r="M68" s="18"/>
      <c r="N68" s="18"/>
      <c r="O68" s="18"/>
      <c r="P68" s="18"/>
    </row>
    <row r="69" spans="1:16" ht="15.75">
      <c r="A69" s="53"/>
      <c r="B69" s="54"/>
      <c r="C69" s="53"/>
      <c r="D69" s="54"/>
      <c r="E69" s="54"/>
      <c r="F69" s="55"/>
      <c r="G69" s="55"/>
      <c r="H69" s="55"/>
      <c r="I69" s="54"/>
      <c r="J69" s="54"/>
      <c r="K69" s="18"/>
      <c r="L69" s="18"/>
      <c r="M69" s="18"/>
      <c r="N69" s="18"/>
      <c r="O69" s="18"/>
      <c r="P69" s="18"/>
    </row>
    <row r="70" spans="1:16" ht="15.75">
      <c r="A70" s="53"/>
      <c r="B70" s="54"/>
      <c r="C70" s="53"/>
      <c r="D70" s="54"/>
      <c r="E70" s="54"/>
      <c r="F70" s="55"/>
      <c r="G70" s="55"/>
      <c r="H70" s="55"/>
      <c r="I70" s="54"/>
      <c r="J70" s="54"/>
      <c r="K70" s="18"/>
      <c r="L70" s="18"/>
      <c r="M70" s="18"/>
      <c r="N70" s="18"/>
      <c r="O70" s="18"/>
      <c r="P70" s="18"/>
    </row>
    <row r="71" spans="1:16" ht="15.75">
      <c r="A71" s="53"/>
      <c r="B71" s="54"/>
      <c r="C71" s="53"/>
      <c r="D71" s="54"/>
      <c r="E71" s="54"/>
      <c r="F71" s="55"/>
      <c r="G71" s="55"/>
      <c r="H71" s="55"/>
      <c r="I71" s="54"/>
      <c r="J71" s="54"/>
      <c r="K71" s="18"/>
      <c r="L71" s="18"/>
      <c r="M71" s="18"/>
      <c r="N71" s="18"/>
      <c r="O71" s="18"/>
      <c r="P71" s="18"/>
    </row>
    <row r="72" spans="1:16" ht="15.75">
      <c r="A72" s="53"/>
      <c r="B72" s="54"/>
      <c r="C72" s="53"/>
      <c r="D72" s="54"/>
      <c r="E72" s="54"/>
      <c r="F72" s="55"/>
      <c r="G72" s="55"/>
      <c r="H72" s="55"/>
      <c r="I72" s="54"/>
      <c r="J72" s="54"/>
      <c r="K72" s="18"/>
      <c r="L72" s="18"/>
      <c r="M72" s="18"/>
      <c r="N72" s="18"/>
      <c r="O72" s="18"/>
      <c r="P72" s="18"/>
    </row>
    <row r="73" spans="1:16" ht="15.75">
      <c r="A73" s="53"/>
      <c r="B73" s="54"/>
      <c r="C73" s="53"/>
      <c r="D73" s="54"/>
      <c r="E73" s="54"/>
      <c r="F73" s="55"/>
      <c r="G73" s="55"/>
      <c r="H73" s="55"/>
      <c r="I73" s="54"/>
      <c r="J73" s="54"/>
      <c r="K73" s="18"/>
      <c r="L73" s="18"/>
      <c r="M73" s="18"/>
      <c r="N73" s="18"/>
      <c r="O73" s="18"/>
      <c r="P73" s="18"/>
    </row>
    <row r="74" spans="1:16" ht="15.75">
      <c r="A74" s="53"/>
      <c r="B74" s="54"/>
      <c r="C74" s="53"/>
      <c r="D74" s="54"/>
      <c r="E74" s="54"/>
      <c r="F74" s="55"/>
      <c r="G74" s="55"/>
      <c r="H74" s="55"/>
      <c r="I74" s="54"/>
      <c r="J74" s="54"/>
      <c r="K74" s="18"/>
      <c r="L74" s="18"/>
      <c r="M74" s="18"/>
      <c r="N74" s="18"/>
      <c r="O74" s="18"/>
      <c r="P74" s="18"/>
    </row>
    <row r="75" spans="1:16" ht="15.75">
      <c r="A75" s="53"/>
      <c r="B75" s="54"/>
      <c r="C75" s="53"/>
      <c r="D75" s="54"/>
      <c r="E75" s="54"/>
      <c r="F75" s="55"/>
      <c r="G75" s="55"/>
      <c r="H75" s="55"/>
      <c r="I75" s="54"/>
      <c r="J75" s="54"/>
      <c r="K75" s="18"/>
      <c r="L75" s="18"/>
      <c r="M75" s="18"/>
      <c r="N75" s="18"/>
      <c r="O75" s="18"/>
      <c r="P75" s="18"/>
    </row>
    <row r="76" spans="1:16" ht="15.75">
      <c r="A76" s="53"/>
      <c r="B76" s="54"/>
      <c r="C76" s="53"/>
      <c r="D76" s="54"/>
      <c r="E76" s="54"/>
      <c r="F76" s="55"/>
      <c r="G76" s="55"/>
      <c r="H76" s="55"/>
      <c r="I76" s="54"/>
      <c r="J76" s="54"/>
      <c r="K76" s="18"/>
      <c r="L76" s="18"/>
      <c r="M76" s="18"/>
      <c r="N76" s="18"/>
      <c r="O76" s="18"/>
      <c r="P76" s="18"/>
    </row>
    <row r="77" spans="1:16" ht="15.75">
      <c r="A77" s="53"/>
      <c r="B77" s="54"/>
      <c r="C77" s="53"/>
      <c r="D77" s="54"/>
      <c r="E77" s="54"/>
      <c r="F77" s="55"/>
      <c r="G77" s="55"/>
      <c r="H77" s="55"/>
      <c r="I77" s="54"/>
      <c r="J77" s="54"/>
      <c r="K77" s="18"/>
      <c r="L77" s="18"/>
      <c r="M77" s="18"/>
      <c r="N77" s="18"/>
      <c r="O77" s="18"/>
      <c r="P77" s="18"/>
    </row>
    <row r="78" spans="1:16" ht="15.75">
      <c r="A78" s="53"/>
      <c r="B78" s="54"/>
      <c r="C78" s="53"/>
      <c r="D78" s="54"/>
      <c r="E78" s="54"/>
      <c r="F78" s="55"/>
      <c r="G78" s="55"/>
      <c r="H78" s="55"/>
      <c r="I78" s="54"/>
      <c r="J78" s="54"/>
      <c r="K78" s="18"/>
      <c r="L78" s="18"/>
      <c r="M78" s="18"/>
      <c r="N78" s="18"/>
      <c r="O78" s="18"/>
      <c r="P78" s="18"/>
    </row>
    <row r="79" spans="1:16" ht="15.75">
      <c r="A79" s="53"/>
      <c r="B79" s="54"/>
      <c r="C79" s="53"/>
      <c r="D79" s="54"/>
      <c r="E79" s="54"/>
      <c r="F79" s="55"/>
      <c r="G79" s="55"/>
      <c r="H79" s="55"/>
      <c r="I79" s="54"/>
      <c r="J79" s="54"/>
      <c r="K79" s="18"/>
      <c r="L79" s="18"/>
      <c r="M79" s="18"/>
      <c r="N79" s="18"/>
      <c r="O79" s="18"/>
      <c r="P79" s="18"/>
    </row>
    <row r="80" spans="1:16" ht="15.75">
      <c r="A80" s="53"/>
      <c r="B80" s="54"/>
      <c r="C80" s="53"/>
      <c r="D80" s="54"/>
      <c r="E80" s="54"/>
      <c r="F80" s="55"/>
      <c r="G80" s="55"/>
      <c r="H80" s="55"/>
      <c r="I80" s="54"/>
      <c r="J80" s="54"/>
      <c r="K80" s="18"/>
      <c r="L80" s="18"/>
      <c r="M80" s="18"/>
      <c r="N80" s="18"/>
      <c r="O80" s="18"/>
      <c r="P80" s="18"/>
    </row>
    <row r="81" spans="1:16" ht="15.75">
      <c r="A81" s="53"/>
      <c r="B81" s="54"/>
      <c r="C81" s="53"/>
      <c r="D81" s="54"/>
      <c r="E81" s="54"/>
      <c r="F81" s="55"/>
      <c r="G81" s="55"/>
      <c r="H81" s="55"/>
      <c r="I81" s="54"/>
      <c r="J81" s="54"/>
      <c r="K81" s="18"/>
      <c r="L81" s="18"/>
      <c r="M81" s="18"/>
      <c r="N81" s="18"/>
      <c r="O81" s="18"/>
      <c r="P81" s="18"/>
    </row>
    <row r="82" spans="1:16" ht="15.75">
      <c r="A82" s="53"/>
      <c r="B82" s="54"/>
      <c r="C82" s="53"/>
      <c r="D82" s="54"/>
      <c r="E82" s="54"/>
      <c r="F82" s="55"/>
      <c r="G82" s="55"/>
      <c r="H82" s="55"/>
      <c r="I82" s="54"/>
      <c r="J82" s="54"/>
      <c r="K82" s="18"/>
      <c r="L82" s="18"/>
      <c r="M82" s="18"/>
      <c r="N82" s="18"/>
      <c r="O82" s="18"/>
      <c r="P82" s="18"/>
    </row>
    <row r="83" spans="1:16" ht="15.75">
      <c r="A83" s="53"/>
      <c r="B83" s="54"/>
      <c r="C83" s="53"/>
      <c r="D83" s="54"/>
      <c r="E83" s="54"/>
      <c r="F83" s="55"/>
      <c r="G83" s="55"/>
      <c r="H83" s="55"/>
      <c r="I83" s="54"/>
      <c r="J83" s="54"/>
      <c r="K83" s="18"/>
      <c r="L83" s="18"/>
      <c r="M83" s="18"/>
      <c r="N83" s="18"/>
      <c r="O83" s="18"/>
      <c r="P83" s="18"/>
    </row>
    <row r="84" spans="1:16" ht="15.75">
      <c r="A84" s="53"/>
      <c r="B84" s="54"/>
      <c r="C84" s="53"/>
      <c r="D84" s="54"/>
      <c r="E84" s="54"/>
      <c r="F84" s="55"/>
      <c r="G84" s="55"/>
      <c r="H84" s="55"/>
      <c r="I84" s="54"/>
      <c r="J84" s="54"/>
      <c r="K84" s="18"/>
      <c r="L84" s="18"/>
      <c r="M84" s="18"/>
      <c r="N84" s="18"/>
      <c r="O84" s="18"/>
      <c r="P84" s="18"/>
    </row>
    <row r="85" spans="1:16" ht="15.75">
      <c r="A85" s="53"/>
      <c r="B85" s="54"/>
      <c r="C85" s="53"/>
      <c r="D85" s="54"/>
      <c r="E85" s="54"/>
      <c r="F85" s="55"/>
      <c r="G85" s="55"/>
      <c r="H85" s="55"/>
      <c r="I85" s="54"/>
      <c r="J85" s="54"/>
      <c r="K85" s="18"/>
      <c r="L85" s="18"/>
      <c r="M85" s="18"/>
      <c r="N85" s="18"/>
      <c r="O85" s="18"/>
      <c r="P85" s="18"/>
    </row>
    <row r="86" spans="1:16" ht="15.75">
      <c r="A86" s="53"/>
      <c r="B86" s="54"/>
      <c r="C86" s="53"/>
      <c r="D86" s="54"/>
      <c r="E86" s="54"/>
      <c r="F86" s="55"/>
      <c r="G86" s="55"/>
      <c r="H86" s="55"/>
      <c r="I86" s="54"/>
      <c r="J86" s="54"/>
      <c r="K86" s="18"/>
      <c r="L86" s="18"/>
      <c r="M86" s="18"/>
      <c r="N86" s="18"/>
      <c r="O86" s="18"/>
      <c r="P86" s="18"/>
    </row>
    <row r="87" spans="1:16" ht="15.75">
      <c r="A87" s="53"/>
      <c r="B87" s="54"/>
      <c r="C87" s="53"/>
      <c r="D87" s="54"/>
      <c r="E87" s="54"/>
      <c r="F87" s="55"/>
      <c r="G87" s="55"/>
      <c r="H87" s="55"/>
      <c r="I87" s="54"/>
      <c r="J87" s="54"/>
      <c r="K87" s="18"/>
      <c r="L87" s="18"/>
      <c r="M87" s="18"/>
      <c r="N87" s="18"/>
      <c r="O87" s="18"/>
      <c r="P87" s="18"/>
    </row>
    <row r="88" spans="1:16" ht="15.75">
      <c r="A88" s="53"/>
      <c r="B88" s="54"/>
      <c r="C88" s="53"/>
      <c r="D88" s="54"/>
      <c r="E88" s="54"/>
      <c r="F88" s="55"/>
      <c r="G88" s="55"/>
      <c r="H88" s="55"/>
      <c r="I88" s="54"/>
      <c r="J88" s="54"/>
      <c r="K88" s="18"/>
      <c r="L88" s="18"/>
      <c r="M88" s="18"/>
      <c r="N88" s="18"/>
      <c r="O88" s="18"/>
      <c r="P88" s="18"/>
    </row>
    <row r="89" spans="1:16" ht="15.75">
      <c r="A89" s="53"/>
      <c r="B89" s="54"/>
      <c r="C89" s="53"/>
      <c r="D89" s="54"/>
      <c r="E89" s="54"/>
      <c r="F89" s="55"/>
      <c r="G89" s="55"/>
      <c r="H89" s="55"/>
      <c r="I89" s="54"/>
      <c r="J89" s="54"/>
      <c r="K89" s="18"/>
      <c r="L89" s="18"/>
      <c r="M89" s="18"/>
      <c r="N89" s="18"/>
      <c r="O89" s="18"/>
      <c r="P89" s="18"/>
    </row>
    <row r="90" spans="1:16" ht="15.75">
      <c r="J90" s="54"/>
      <c r="K90" s="18"/>
      <c r="L90" s="18"/>
      <c r="M90" s="18"/>
      <c r="N90" s="18"/>
      <c r="O90" s="18"/>
      <c r="P90" s="18"/>
    </row>
    <row r="91" spans="1:16" ht="15.75">
      <c r="J91" s="54"/>
      <c r="K91" s="18"/>
      <c r="L91" s="18"/>
      <c r="M91" s="18"/>
      <c r="N91" s="18"/>
      <c r="O91" s="18"/>
      <c r="P91" s="18"/>
    </row>
    <row r="92" spans="1:16" ht="15.75">
      <c r="J92" s="54"/>
      <c r="K92" s="18"/>
      <c r="L92" s="18"/>
      <c r="M92" s="18"/>
      <c r="N92" s="18"/>
      <c r="O92" s="18"/>
      <c r="P92" s="18"/>
    </row>
    <row r="93" spans="1:16" ht="15.75">
      <c r="J93" s="54"/>
      <c r="K93" s="18"/>
      <c r="L93" s="18"/>
      <c r="M93" s="18"/>
      <c r="N93" s="18"/>
      <c r="O93" s="18"/>
      <c r="P93" s="18"/>
    </row>
    <row r="94" spans="1:16" ht="15.75">
      <c r="J94" s="54"/>
      <c r="K94" s="18"/>
      <c r="L94" s="18"/>
      <c r="M94" s="18"/>
      <c r="N94" s="18"/>
      <c r="O94" s="18"/>
      <c r="P94" s="18"/>
    </row>
    <row r="95" spans="1:16" ht="15.75">
      <c r="J95" s="54"/>
      <c r="K95" s="18"/>
      <c r="L95" s="18"/>
      <c r="M95" s="18"/>
      <c r="N95" s="18"/>
      <c r="O95" s="18"/>
      <c r="P95" s="18"/>
    </row>
    <row r="96" spans="1:16" ht="15.75">
      <c r="J96" s="54"/>
      <c r="K96" s="18"/>
      <c r="L96" s="18"/>
      <c r="M96" s="18"/>
      <c r="N96" s="18"/>
      <c r="O96" s="18"/>
      <c r="P96" s="18"/>
    </row>
    <row r="97" spans="10:16" ht="15.75">
      <c r="J97" s="54"/>
      <c r="K97" s="18"/>
      <c r="L97" s="18"/>
      <c r="M97" s="18"/>
      <c r="N97" s="18"/>
      <c r="O97" s="18"/>
      <c r="P97" s="18"/>
    </row>
    <row r="98" spans="10:16" ht="15.75">
      <c r="J98" s="54"/>
      <c r="K98" s="18"/>
      <c r="L98" s="18"/>
      <c r="M98" s="18"/>
      <c r="N98" s="18"/>
      <c r="O98" s="18"/>
      <c r="P98" s="18"/>
    </row>
    <row r="99" spans="10:16" ht="15.75">
      <c r="J99" s="54"/>
      <c r="K99" s="18"/>
      <c r="L99" s="18"/>
      <c r="M99" s="18"/>
      <c r="N99" s="18"/>
      <c r="O99" s="18"/>
      <c r="P99" s="18"/>
    </row>
    <row r="100" spans="10:16" ht="15.75">
      <c r="J100" s="54"/>
      <c r="K100" s="18"/>
      <c r="L100" s="18"/>
      <c r="M100" s="18"/>
      <c r="N100" s="18"/>
      <c r="O100" s="18"/>
      <c r="P100" s="18"/>
    </row>
    <row r="101" spans="10:16" ht="15.75">
      <c r="J101" s="54"/>
      <c r="K101" s="18"/>
      <c r="L101" s="18"/>
      <c r="M101" s="18"/>
      <c r="N101" s="18"/>
      <c r="O101" s="18"/>
      <c r="P101" s="18"/>
    </row>
    <row r="102" spans="10:16" ht="15.75">
      <c r="J102" s="54"/>
      <c r="K102" s="18"/>
      <c r="L102" s="18"/>
      <c r="M102" s="18"/>
      <c r="N102" s="18"/>
      <c r="O102" s="18"/>
      <c r="P102" s="18"/>
    </row>
    <row r="103" spans="10:16" ht="15.75">
      <c r="J103" s="54"/>
      <c r="K103" s="18"/>
      <c r="L103" s="18"/>
      <c r="M103" s="18"/>
      <c r="N103" s="18"/>
      <c r="O103" s="18"/>
      <c r="P103" s="18"/>
    </row>
    <row r="104" spans="10:16" ht="15.75">
      <c r="J104" s="54"/>
      <c r="K104" s="18"/>
      <c r="L104" s="18"/>
      <c r="M104" s="18"/>
      <c r="N104" s="18"/>
      <c r="O104" s="18"/>
      <c r="P104" s="18"/>
    </row>
    <row r="105" spans="10:16" ht="15.75">
      <c r="J105" s="54"/>
      <c r="K105" s="18"/>
      <c r="L105" s="18"/>
      <c r="M105" s="18"/>
      <c r="N105" s="18"/>
      <c r="O105" s="18"/>
      <c r="P105" s="18"/>
    </row>
    <row r="106" spans="10:16" ht="15.75">
      <c r="J106" s="54"/>
      <c r="K106" s="18"/>
      <c r="L106" s="18"/>
      <c r="M106" s="18"/>
      <c r="N106" s="18"/>
      <c r="O106" s="18"/>
      <c r="P106" s="18"/>
    </row>
    <row r="107" spans="10:16" ht="15.75">
      <c r="J107" s="54"/>
      <c r="K107" s="18"/>
      <c r="L107" s="18"/>
      <c r="M107" s="18"/>
      <c r="N107" s="18"/>
      <c r="O107" s="18"/>
      <c r="P107" s="18"/>
    </row>
    <row r="108" spans="10:16" ht="15.75">
      <c r="J108" s="54"/>
      <c r="K108" s="18"/>
      <c r="L108" s="18"/>
      <c r="M108" s="18"/>
      <c r="N108" s="18"/>
      <c r="O108" s="18"/>
      <c r="P108" s="18"/>
    </row>
    <row r="109" spans="10:16" ht="15.75">
      <c r="J109" s="54"/>
      <c r="K109" s="18"/>
      <c r="L109" s="18"/>
      <c r="M109" s="18"/>
      <c r="N109" s="18"/>
      <c r="O109" s="18"/>
      <c r="P109" s="18"/>
    </row>
    <row r="110" spans="10:16" ht="15.75">
      <c r="J110" s="54"/>
      <c r="K110" s="18"/>
      <c r="L110" s="18"/>
      <c r="M110" s="18"/>
      <c r="N110" s="18"/>
      <c r="O110" s="18"/>
      <c r="P110" s="18"/>
    </row>
    <row r="111" spans="10:16" ht="15.75">
      <c r="J111" s="54"/>
      <c r="K111" s="18"/>
      <c r="L111" s="18"/>
      <c r="M111" s="18"/>
      <c r="N111" s="18"/>
      <c r="O111" s="18"/>
      <c r="P111" s="18"/>
    </row>
    <row r="112" spans="10:16" ht="15.75">
      <c r="J112" s="54"/>
      <c r="K112" s="18"/>
      <c r="L112" s="18"/>
      <c r="M112" s="18"/>
      <c r="N112" s="18"/>
      <c r="O112" s="18"/>
      <c r="P112" s="18"/>
    </row>
    <row r="113" spans="10:16" ht="15.75">
      <c r="J113" s="54"/>
      <c r="K113" s="18"/>
      <c r="L113" s="18"/>
      <c r="M113" s="18"/>
      <c r="N113" s="18"/>
      <c r="O113" s="18"/>
      <c r="P113" s="18"/>
    </row>
    <row r="114" spans="10:16" ht="15.75">
      <c r="J114" s="54"/>
      <c r="K114" s="18"/>
      <c r="L114" s="18"/>
      <c r="M114" s="18"/>
      <c r="N114" s="18"/>
      <c r="O114" s="18"/>
      <c r="P114" s="18"/>
    </row>
    <row r="115" spans="10:16" ht="15.75">
      <c r="J115" s="54"/>
      <c r="K115" s="18"/>
      <c r="L115" s="18"/>
      <c r="M115" s="18"/>
      <c r="N115" s="18"/>
      <c r="O115" s="18"/>
      <c r="P115" s="18"/>
    </row>
    <row r="116" spans="10:16" ht="15.75">
      <c r="J116" s="54"/>
      <c r="K116" s="18"/>
      <c r="L116" s="18"/>
      <c r="M116" s="18"/>
      <c r="N116" s="18"/>
      <c r="O116" s="18"/>
      <c r="P116" s="18"/>
    </row>
    <row r="117" spans="10:16" ht="15.75">
      <c r="J117" s="54"/>
      <c r="K117" s="18"/>
      <c r="L117" s="18"/>
      <c r="M117" s="18"/>
      <c r="N117" s="18"/>
      <c r="O117" s="18"/>
      <c r="P117" s="18"/>
    </row>
    <row r="118" spans="10:16" ht="15.75">
      <c r="J118" s="54"/>
      <c r="K118" s="18"/>
      <c r="L118" s="18"/>
      <c r="M118" s="18"/>
      <c r="N118" s="18"/>
      <c r="O118" s="18"/>
      <c r="P118" s="18"/>
    </row>
    <row r="119" spans="10:16" ht="15.75">
      <c r="J119" s="54"/>
      <c r="K119" s="18"/>
      <c r="L119" s="18"/>
      <c r="M119" s="18"/>
      <c r="N119" s="18"/>
      <c r="O119" s="18"/>
      <c r="P119" s="18"/>
    </row>
    <row r="120" spans="10:16" ht="15.75">
      <c r="J120" s="54"/>
      <c r="K120" s="18"/>
      <c r="L120" s="18"/>
      <c r="M120" s="18"/>
      <c r="N120" s="18"/>
      <c r="O120" s="18"/>
      <c r="P120" s="18"/>
    </row>
    <row r="121" spans="10:16" ht="15.75">
      <c r="J121" s="54"/>
      <c r="K121" s="18"/>
      <c r="L121" s="18"/>
      <c r="M121" s="18"/>
      <c r="N121" s="18"/>
      <c r="O121" s="18"/>
      <c r="P121" s="18"/>
    </row>
    <row r="122" spans="10:16" ht="15.75">
      <c r="J122" s="54"/>
      <c r="K122" s="18"/>
      <c r="L122" s="18"/>
      <c r="M122" s="18"/>
      <c r="N122" s="18"/>
      <c r="O122" s="18"/>
      <c r="P122" s="18"/>
    </row>
    <row r="123" spans="10:16" ht="15.75">
      <c r="J123" s="54"/>
      <c r="K123" s="18"/>
      <c r="L123" s="18"/>
      <c r="M123" s="18"/>
      <c r="N123" s="18"/>
      <c r="O123" s="18"/>
      <c r="P123" s="18"/>
    </row>
    <row r="124" spans="10:16" ht="15.75">
      <c r="J124" s="54"/>
      <c r="K124" s="18"/>
      <c r="L124" s="18"/>
      <c r="M124" s="18"/>
      <c r="N124" s="18"/>
      <c r="O124" s="18"/>
      <c r="P124" s="18"/>
    </row>
    <row r="125" spans="10:16" ht="15.75">
      <c r="J125" s="54"/>
      <c r="K125" s="18"/>
      <c r="L125" s="18"/>
      <c r="M125" s="18"/>
      <c r="N125" s="18"/>
      <c r="O125" s="18"/>
      <c r="P125" s="18"/>
    </row>
    <row r="126" spans="10:16" ht="15.75">
      <c r="J126" s="54"/>
      <c r="K126" s="18"/>
      <c r="L126" s="18"/>
      <c r="M126" s="18"/>
      <c r="N126" s="18"/>
      <c r="O126" s="18"/>
      <c r="P126" s="18"/>
    </row>
    <row r="127" spans="10:16" ht="15.75">
      <c r="J127" s="54"/>
      <c r="K127" s="18"/>
      <c r="L127" s="18"/>
      <c r="M127" s="18"/>
      <c r="N127" s="18"/>
      <c r="O127" s="18"/>
      <c r="P127" s="18"/>
    </row>
    <row r="128" spans="10:16" ht="15.75">
      <c r="J128" s="54"/>
      <c r="K128" s="18"/>
      <c r="L128" s="18"/>
      <c r="M128" s="18"/>
      <c r="N128" s="18"/>
      <c r="O128" s="18"/>
      <c r="P128" s="18"/>
    </row>
    <row r="129" spans="10:16" ht="15.75">
      <c r="J129" s="54"/>
      <c r="K129" s="18"/>
      <c r="L129" s="18"/>
      <c r="M129" s="18"/>
      <c r="N129" s="18"/>
      <c r="O129" s="18"/>
      <c r="P129" s="18"/>
    </row>
    <row r="130" spans="10:16" ht="15.75">
      <c r="J130" s="54"/>
      <c r="K130" s="18"/>
      <c r="L130" s="18"/>
      <c r="M130" s="18"/>
      <c r="N130" s="18"/>
      <c r="O130" s="18"/>
      <c r="P130" s="18"/>
    </row>
    <row r="131" spans="10:16" ht="15.75">
      <c r="J131" s="54"/>
      <c r="K131" s="18"/>
      <c r="L131" s="18"/>
      <c r="M131" s="18"/>
      <c r="N131" s="18"/>
      <c r="O131" s="18"/>
      <c r="P131" s="18"/>
    </row>
    <row r="132" spans="10:16" ht="15.75">
      <c r="J132" s="54"/>
      <c r="K132" s="18"/>
      <c r="L132" s="18"/>
      <c r="M132" s="18"/>
      <c r="N132" s="18"/>
      <c r="O132" s="18"/>
      <c r="P132" s="18"/>
    </row>
    <row r="133" spans="10:16" ht="15.75">
      <c r="J133" s="54"/>
      <c r="K133" s="18"/>
      <c r="L133" s="18"/>
      <c r="M133" s="18"/>
      <c r="N133" s="18"/>
      <c r="O133" s="18"/>
      <c r="P133" s="18"/>
    </row>
    <row r="134" spans="10:16" ht="15.75">
      <c r="J134" s="54"/>
      <c r="K134" s="18"/>
      <c r="L134" s="18"/>
      <c r="M134" s="18"/>
      <c r="N134" s="18"/>
      <c r="O134" s="18"/>
      <c r="P134" s="18"/>
    </row>
    <row r="135" spans="10:16" ht="15.75">
      <c r="J135" s="54"/>
      <c r="K135" s="18"/>
      <c r="L135" s="18"/>
      <c r="M135" s="18"/>
      <c r="N135" s="18"/>
      <c r="O135" s="18"/>
      <c r="P135" s="18"/>
    </row>
    <row r="136" spans="10:16" ht="15.75">
      <c r="J136" s="54"/>
      <c r="K136" s="18"/>
      <c r="L136" s="18"/>
      <c r="M136" s="18"/>
      <c r="N136" s="18"/>
      <c r="O136" s="18"/>
      <c r="P136" s="18"/>
    </row>
    <row r="137" spans="10:16" ht="15.75">
      <c r="J137" s="54"/>
      <c r="K137" s="18"/>
      <c r="L137" s="18"/>
      <c r="M137" s="18"/>
      <c r="N137" s="18"/>
      <c r="O137" s="18"/>
      <c r="P137" s="18"/>
    </row>
    <row r="138" spans="10:16" ht="15.75">
      <c r="J138" s="54"/>
      <c r="K138" s="18"/>
      <c r="L138" s="18"/>
      <c r="M138" s="18"/>
      <c r="N138" s="18"/>
      <c r="O138" s="18"/>
      <c r="P138" s="18"/>
    </row>
    <row r="139" spans="10:16" ht="15.75">
      <c r="J139" s="54"/>
      <c r="K139" s="18"/>
      <c r="L139" s="18"/>
      <c r="M139" s="18"/>
      <c r="N139" s="18"/>
      <c r="O139" s="18"/>
      <c r="P139" s="18"/>
    </row>
    <row r="140" spans="10:16" ht="15.75">
      <c r="J140" s="54"/>
      <c r="K140" s="18"/>
      <c r="L140" s="18"/>
      <c r="M140" s="18"/>
      <c r="N140" s="18"/>
      <c r="O140" s="18"/>
      <c r="P140" s="18"/>
    </row>
    <row r="141" spans="10:16" ht="15.75">
      <c r="J141" s="54"/>
      <c r="K141" s="18"/>
      <c r="L141" s="18"/>
      <c r="M141" s="18"/>
      <c r="N141" s="18"/>
      <c r="O141" s="18"/>
      <c r="P141" s="18"/>
    </row>
    <row r="142" spans="10:16" ht="15.75">
      <c r="J142" s="54"/>
      <c r="K142" s="18"/>
      <c r="L142" s="18"/>
      <c r="M142" s="18"/>
      <c r="N142" s="18"/>
      <c r="O142" s="18"/>
      <c r="P142" s="18"/>
    </row>
    <row r="143" spans="10:16" ht="15.75">
      <c r="J143" s="54"/>
      <c r="K143" s="18"/>
      <c r="L143" s="18"/>
      <c r="M143" s="18"/>
      <c r="N143" s="18"/>
      <c r="O143" s="18"/>
      <c r="P143" s="18"/>
    </row>
    <row r="144" spans="10:16" ht="15.75">
      <c r="J144" s="54"/>
      <c r="K144" s="18"/>
      <c r="L144" s="18"/>
      <c r="M144" s="18"/>
      <c r="N144" s="18"/>
      <c r="O144" s="18"/>
      <c r="P144" s="18"/>
    </row>
    <row r="145" spans="10:16" ht="15.75">
      <c r="J145" s="54"/>
      <c r="K145" s="18"/>
      <c r="L145" s="18"/>
      <c r="M145" s="18"/>
      <c r="N145" s="18"/>
      <c r="O145" s="18"/>
      <c r="P145" s="18"/>
    </row>
    <row r="146" spans="10:16" ht="15.75">
      <c r="J146" s="54"/>
      <c r="K146" s="18"/>
      <c r="L146" s="18"/>
      <c r="M146" s="18"/>
      <c r="N146" s="18"/>
      <c r="O146" s="18"/>
      <c r="P146" s="18"/>
    </row>
    <row r="147" spans="10:16" ht="15.75">
      <c r="J147" s="54"/>
      <c r="K147" s="18"/>
      <c r="L147" s="18"/>
      <c r="M147" s="18"/>
      <c r="N147" s="18"/>
      <c r="O147" s="18"/>
      <c r="P147" s="18"/>
    </row>
    <row r="148" spans="10:16" ht="15.75">
      <c r="J148" s="54"/>
      <c r="K148" s="18"/>
      <c r="L148" s="18"/>
      <c r="M148" s="18"/>
      <c r="N148" s="18"/>
      <c r="O148" s="18"/>
      <c r="P148" s="18"/>
    </row>
    <row r="149" spans="10:16" ht="15.75">
      <c r="J149" s="54"/>
      <c r="K149" s="18"/>
      <c r="L149" s="18"/>
      <c r="M149" s="18"/>
      <c r="N149" s="18"/>
      <c r="O149" s="18"/>
      <c r="P149" s="18"/>
    </row>
    <row r="150" spans="10:16" ht="15.75">
      <c r="J150" s="54"/>
      <c r="M150" s="18"/>
      <c r="N150" s="18"/>
      <c r="O150" s="18"/>
      <c r="P150" s="18"/>
    </row>
    <row r="151" spans="10:16" ht="15.75">
      <c r="J151" s="54"/>
      <c r="M151" s="18"/>
      <c r="N151" s="18"/>
      <c r="O151" s="18"/>
      <c r="P151" s="18"/>
    </row>
    <row r="152" spans="10:16" ht="15.75">
      <c r="J152" s="54"/>
      <c r="M152" s="18"/>
      <c r="N152" s="18"/>
      <c r="O152" s="18"/>
      <c r="P152" s="18"/>
    </row>
    <row r="153" spans="10:16">
      <c r="J153" s="54"/>
    </row>
    <row r="154" spans="10:16">
      <c r="J154" s="54"/>
    </row>
    <row r="155" spans="10:16">
      <c r="J155" s="54"/>
    </row>
    <row r="156" spans="10:16">
      <c r="J156" s="54"/>
    </row>
    <row r="157" spans="10:16">
      <c r="J157" s="54"/>
    </row>
    <row r="158" spans="10:16">
      <c r="J158" s="54"/>
    </row>
  </sheetData>
  <sheetProtection password="CC13" sheet="1" objects="1" scenarios="1" formatCells="0" formatColumns="0" formatRows="0" selectLockedCells="1" autoFilter="0"/>
  <autoFilter ref="B10:B65"/>
  <mergeCells count="13">
    <mergeCell ref="B67:K67"/>
    <mergeCell ref="G1:I1"/>
    <mergeCell ref="D1:F1"/>
    <mergeCell ref="C5:F5"/>
    <mergeCell ref="C6:F6"/>
    <mergeCell ref="C4:F4"/>
    <mergeCell ref="A6:B6"/>
    <mergeCell ref="A4:B4"/>
    <mergeCell ref="A5:B5"/>
    <mergeCell ref="A7:B7"/>
    <mergeCell ref="A8:B8"/>
    <mergeCell ref="C7:F7"/>
    <mergeCell ref="C8:F8"/>
  </mergeCells>
  <phoneticPr fontId="4" type="noConversion"/>
  <conditionalFormatting sqref="E65:I65">
    <cfRule type="beginsWith" dxfId="72" priority="7" operator="beginsWith" text="not">
      <formula>LEFT(E65,LEN("not"))="not"</formula>
    </cfRule>
    <cfRule type="beginsWith" dxfId="71" priority="8" operator="beginsWith" text="ok">
      <formula>LEFT(E65,LEN("ok"))="ok"</formula>
    </cfRule>
  </conditionalFormatting>
  <conditionalFormatting sqref="J65">
    <cfRule type="beginsWith" dxfId="70" priority="3" operator="beginsWith" text="not">
      <formula>LEFT(J65,LEN("not"))="not"</formula>
    </cfRule>
    <cfRule type="beginsWith" dxfId="69" priority="4" operator="beginsWith" text="ok">
      <formula>LEFT(J65,LEN("ok"))="ok"</formula>
    </cfRule>
  </conditionalFormatting>
  <conditionalFormatting sqref="K65">
    <cfRule type="beginsWith" dxfId="68" priority="1" operator="beginsWith" text="not">
      <formula>LEFT(K65,LEN("not"))="not"</formula>
    </cfRule>
    <cfRule type="beginsWith" dxfId="67" priority="2" operator="beginsWith" text="ok">
      <formula>LEFT(K65,LEN("ok"))="ok"</formula>
    </cfRule>
  </conditionalFormatting>
  <dataValidations count="1">
    <dataValidation allowBlank="1" showInputMessage="1" showErrorMessage="1" errorTitle="Please select" sqref="G1:I1"/>
  </dataValidations>
  <pageMargins left="0.78740157480314965" right="0.78740157480314965" top="0.98425196850393704" bottom="0.98425196850393704" header="0.51181102362204722" footer="0.51181102362204722"/>
  <pageSetup paperSize="9" scale="38" orientation="landscape" r:id="rId1"/>
  <headerFooter alignWithMargins="0"/>
  <ignoredErrors>
    <ignoredError sqref="B13:B24" unlockedFormula="1"/>
    <ignoredError sqref="H10 I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54"/>
  <sheetViews>
    <sheetView zoomScaleNormal="100" workbookViewId="0">
      <selection activeCell="G6" sqref="G6"/>
    </sheetView>
  </sheetViews>
  <sheetFormatPr defaultColWidth="11.42578125" defaultRowHeight="12.75"/>
  <cols>
    <col min="1" max="1" width="3.7109375" style="1" customWidth="1"/>
    <col min="2" max="2" width="35.28515625" customWidth="1"/>
    <col min="3" max="3" width="20.7109375" style="1" customWidth="1"/>
    <col min="4" max="4" width="20.7109375" customWidth="1"/>
    <col min="5" max="5" width="23" customWidth="1"/>
    <col min="6" max="6" width="20.7109375" customWidth="1"/>
    <col min="7" max="7" width="20.7109375" style="2" customWidth="1"/>
  </cols>
  <sheetData>
    <row r="1" spans="1:20" s="7" customFormat="1" ht="17.25" customHeight="1">
      <c r="A1" s="16"/>
      <c r="B1" s="103"/>
      <c r="C1" s="544" t="str">
        <f>Product!G1</f>
        <v>COMMISSION DECISION</v>
      </c>
      <c r="D1" s="545"/>
      <c r="E1" s="583">
        <f>Product!I1</f>
        <v>0</v>
      </c>
      <c r="F1" s="584"/>
      <c r="G1" s="585"/>
      <c r="H1" s="18"/>
      <c r="I1" s="18"/>
      <c r="J1" s="18"/>
      <c r="K1" s="18"/>
      <c r="L1" s="18"/>
      <c r="M1" s="18"/>
      <c r="N1" s="18"/>
      <c r="O1" s="9"/>
      <c r="P1" s="9"/>
      <c r="Q1" s="9"/>
      <c r="R1" s="9"/>
      <c r="S1" s="9"/>
      <c r="T1" s="9"/>
    </row>
    <row r="2" spans="1:20" s="7" customFormat="1" ht="15.75">
      <c r="A2" s="23"/>
      <c r="B2" s="46"/>
      <c r="C2" s="46"/>
      <c r="D2" s="23"/>
      <c r="E2" s="49"/>
      <c r="F2" s="305" t="str">
        <f>Product!I2</f>
        <v>Template Nov 2017</v>
      </c>
      <c r="G2" s="123"/>
      <c r="H2" s="18"/>
      <c r="I2" s="18"/>
      <c r="J2" s="18"/>
      <c r="K2" s="18"/>
      <c r="L2" s="18"/>
      <c r="M2" s="18"/>
      <c r="N2" s="18"/>
      <c r="O2" s="9"/>
      <c r="P2" s="9"/>
      <c r="Q2" s="9"/>
      <c r="R2" s="9"/>
      <c r="S2" s="9"/>
      <c r="T2" s="9"/>
    </row>
    <row r="3" spans="1:20" s="7" customFormat="1" ht="15.75">
      <c r="A3" s="529" t="str">
        <f>Product!A4</f>
        <v>Contract number:</v>
      </c>
      <c r="B3" s="530"/>
      <c r="C3" s="564">
        <f>Product!C4:E4</f>
        <v>0</v>
      </c>
      <c r="D3" s="565"/>
      <c r="E3" s="566"/>
      <c r="F3" s="200" t="str">
        <f>Product!H4</f>
        <v>Date:</v>
      </c>
      <c r="G3" s="105">
        <f>Product!I4</f>
        <v>0</v>
      </c>
      <c r="H3" s="18"/>
      <c r="I3" s="18"/>
      <c r="J3" s="18"/>
      <c r="K3" s="18"/>
      <c r="L3" s="18"/>
      <c r="M3" s="18"/>
      <c r="N3" s="18"/>
      <c r="O3" s="9"/>
      <c r="P3" s="9"/>
      <c r="Q3" s="9"/>
      <c r="R3" s="9"/>
      <c r="S3" s="9"/>
      <c r="T3" s="9"/>
    </row>
    <row r="4" spans="1:20" s="7" customFormat="1" ht="15.75">
      <c r="A4" s="529" t="str">
        <f>Product!A5</f>
        <v>Licence Holder:</v>
      </c>
      <c r="B4" s="530"/>
      <c r="C4" s="564">
        <f>Product!C5:E5</f>
        <v>0</v>
      </c>
      <c r="D4" s="565"/>
      <c r="E4" s="566"/>
      <c r="F4" s="200" t="str">
        <f>Product!H5</f>
        <v>Version:</v>
      </c>
      <c r="G4" s="106">
        <f>Product!I5</f>
        <v>0</v>
      </c>
      <c r="H4" s="18"/>
      <c r="I4" s="18"/>
      <c r="J4" s="18"/>
      <c r="K4" s="18"/>
      <c r="L4" s="18"/>
      <c r="M4" s="18"/>
      <c r="N4" s="18"/>
      <c r="O4" s="9"/>
      <c r="P4" s="9"/>
      <c r="Q4" s="9"/>
      <c r="R4" s="9"/>
      <c r="S4" s="9"/>
      <c r="T4" s="9"/>
    </row>
    <row r="5" spans="1:20" s="7" customFormat="1" ht="15.75">
      <c r="A5" s="529" t="str">
        <f>Product!A6</f>
        <v>Distributor / Product name (Country):</v>
      </c>
      <c r="B5" s="530"/>
      <c r="C5" s="564">
        <f>Product!C6:E6</f>
        <v>0</v>
      </c>
      <c r="D5" s="565"/>
      <c r="E5" s="565"/>
      <c r="F5" s="104"/>
      <c r="G5" s="104"/>
      <c r="H5" s="18"/>
      <c r="I5" s="18"/>
      <c r="J5" s="18"/>
      <c r="K5" s="18"/>
      <c r="L5" s="18"/>
      <c r="M5" s="18"/>
      <c r="N5" s="18"/>
      <c r="O5" s="9"/>
      <c r="P5" s="9"/>
      <c r="Q5" s="9"/>
      <c r="R5" s="9"/>
      <c r="S5" s="9"/>
      <c r="T5" s="9"/>
    </row>
    <row r="6" spans="1:20" s="7" customFormat="1" ht="22.5">
      <c r="A6" s="529" t="str">
        <f>Product!A22</f>
        <v>Type of product:</v>
      </c>
      <c r="B6" s="530"/>
      <c r="C6" s="582">
        <f>Product!C22</f>
        <v>0</v>
      </c>
      <c r="D6" s="582"/>
      <c r="E6" s="124" t="str">
        <f>IF(Product!$C$2=Languages!A3,Languages!A130,Languages!B130)</f>
        <v>production period
from</v>
      </c>
      <c r="F6" s="222"/>
      <c r="G6" s="125"/>
      <c r="H6" s="18"/>
      <c r="I6" s="18"/>
      <c r="J6" s="18"/>
      <c r="K6" s="18"/>
      <c r="L6" s="18"/>
      <c r="M6" s="18"/>
      <c r="N6" s="18"/>
      <c r="O6" s="9"/>
      <c r="P6" s="9"/>
      <c r="Q6" s="9"/>
      <c r="R6" s="9"/>
      <c r="S6" s="9"/>
      <c r="T6" s="9"/>
    </row>
    <row r="7" spans="1:20" ht="24" customHeight="1">
      <c r="A7" s="589" t="str">
        <f>IF(Product!$C$2=Languages!A3,Languages!A124,Languages!B124)</f>
        <v>Production volume 
(requested formulation) in  t</v>
      </c>
      <c r="B7" s="590" t="str">
        <f>IF(Product!$C$2=Languages!A9,Languages!A139,Languages!B139)</f>
        <v>Primary packaging and product residue in normal conditions of use (g) (=m2)</v>
      </c>
      <c r="C7" s="142"/>
      <c r="D7" s="18"/>
      <c r="E7" s="126" t="str">
        <f>IF(Product!$C$2=Languages!A3,Languages!A131,Languages!B131)</f>
        <v>to</v>
      </c>
      <c r="F7" s="223"/>
      <c r="G7" s="125"/>
      <c r="H7" s="18"/>
      <c r="I7" s="18"/>
      <c r="J7" s="18"/>
      <c r="K7" s="18"/>
      <c r="L7" s="18"/>
      <c r="M7" s="18"/>
      <c r="N7" s="18"/>
      <c r="O7" s="9"/>
      <c r="P7" s="9"/>
      <c r="Q7" s="9"/>
      <c r="R7" s="9"/>
      <c r="S7" s="9"/>
      <c r="T7" s="9"/>
    </row>
    <row r="8" spans="1:20" s="7" customFormat="1" ht="42" customHeight="1">
      <c r="A8" s="101" t="str">
        <f>Product!A11</f>
        <v>Distributor / Product name (Country):</v>
      </c>
      <c r="B8" s="127" t="str">
        <f>'Ingoing Substances'!B10</f>
        <v>Ingoing substance 3)</v>
      </c>
      <c r="C8" s="128" t="str">
        <f>'Ingoing Substances'!I10</f>
        <v>weight in the formulation in</v>
      </c>
      <c r="D8" s="124" t="str">
        <f>B8</f>
        <v>Ingoing substance 3)</v>
      </c>
      <c r="E8" s="124" t="str">
        <f>IF(Product!$C$2=Languages!A3,Languages!A127,Languages!B127)</f>
        <v>Verification</v>
      </c>
      <c r="F8" s="124" t="str">
        <f>IF(Product!$C$2=Languages!A3,Languages!A121,Languages!B121)</f>
        <v>Proportion palm/pamkernel oil (in %)</v>
      </c>
      <c r="G8" s="124" t="str">
        <f>IF(Product!$C$2=Languages!A3,Languages!A125,Languages!B125)</f>
        <v>Amount 
of palm/palm kernel oil
(in  t) (Book&amp;Claim)</v>
      </c>
      <c r="H8" s="18"/>
      <c r="I8" s="18"/>
      <c r="J8" s="18"/>
      <c r="K8" s="18"/>
      <c r="L8" s="18"/>
      <c r="M8" s="18"/>
      <c r="N8" s="18"/>
      <c r="O8" s="9"/>
      <c r="P8" s="9"/>
      <c r="Q8" s="9"/>
      <c r="R8" s="9"/>
      <c r="S8" s="9"/>
      <c r="T8" s="9"/>
    </row>
    <row r="9" spans="1:20" s="7" customFormat="1" ht="33.75">
      <c r="A9" s="129" t="str">
        <f>Product!A12</f>
        <v>Distributor / Product name (Country):</v>
      </c>
      <c r="B9" s="129" t="str">
        <f>'Ingoing Substances'!B11</f>
        <v>Name (IUPAC)</v>
      </c>
      <c r="C9" s="99" t="str">
        <f>'Ingoing Substances'!I11</f>
        <v>mass-% (=g/100g product)</v>
      </c>
      <c r="D9" s="122" t="str">
        <f>IF(Product!$C$2=Languages!A3,Languages!A122,Languages!B122)</f>
        <v>Specification</v>
      </c>
      <c r="E9" s="122" t="str">
        <f>IF(Product!$C$2=Languages!A3,Languages!A134,Languages!B134)</f>
        <v>(please select)</v>
      </c>
      <c r="F9" s="202" t="str">
        <f>IF(Product!$C$2=Languages!A3,Languages!A123,Languages!B123)</f>
        <v>(=Declaration Manufacturer of the product)</v>
      </c>
      <c r="G9" s="126" t="str">
        <f>IF(Product!$C$2=Languages!A3,Languages!A126,Languages!B126)</f>
        <v>or of raw material
(in  t) (segregated/Mass-Balance)</v>
      </c>
      <c r="H9" s="18"/>
      <c r="I9" s="18"/>
      <c r="J9" s="18"/>
      <c r="K9" s="18"/>
      <c r="L9" s="18"/>
      <c r="M9" s="18"/>
      <c r="N9" s="18"/>
      <c r="O9" s="9"/>
      <c r="P9" s="9"/>
      <c r="Q9" s="9"/>
      <c r="R9" s="9"/>
      <c r="S9" s="9"/>
      <c r="T9" s="9"/>
    </row>
    <row r="10" spans="1:20" ht="12.75" customHeight="1">
      <c r="A10" s="130">
        <v>1</v>
      </c>
      <c r="B10" s="148"/>
      <c r="C10" s="131"/>
      <c r="D10" s="132"/>
      <c r="E10" s="133"/>
      <c r="F10" s="133"/>
      <c r="G10" s="134"/>
      <c r="H10" s="54"/>
      <c r="I10" s="18"/>
      <c r="J10" s="18"/>
      <c r="K10" s="18"/>
      <c r="L10" s="18"/>
      <c r="M10" s="18"/>
      <c r="N10" s="18"/>
      <c r="O10" s="9"/>
      <c r="P10" s="9"/>
      <c r="Q10" s="9"/>
      <c r="R10" s="9"/>
      <c r="S10" s="9"/>
      <c r="T10" s="9"/>
    </row>
    <row r="11" spans="1:20" ht="15.75">
      <c r="A11" s="130">
        <v>2</v>
      </c>
      <c r="B11" s="148" t="str">
        <f>IF('Ingoing Substances'!P13="Y",'Ingoing Substances'!B13,"")</f>
        <v/>
      </c>
      <c r="C11" s="143" t="str">
        <f>IF('Ingoing Substances'!P13="Y",'Ingoing Substances'!I13,"")</f>
        <v/>
      </c>
      <c r="D11" s="143" t="str">
        <f>IF('Ingoing Substances'!P13="Y",'Ingoing Substances'!H13,"")</f>
        <v/>
      </c>
      <c r="E11" s="144"/>
      <c r="F11" s="363"/>
      <c r="G11" s="135" t="str">
        <f>IF(OR(E11=Languages!$A$128,E11=Languages!$B$128),($C$7*C11*F11/100)/100,IF(OR(E11=Languages!$A$129,E11=Languages!$B$129),($C$7*(C11/('Ingoing Substances'!E13/100)))/100,""))</f>
        <v/>
      </c>
      <c r="H11" s="54"/>
      <c r="I11" s="18"/>
      <c r="J11" s="18"/>
      <c r="K11" s="18"/>
      <c r="L11" s="18"/>
      <c r="M11" s="18"/>
      <c r="N11" s="18"/>
      <c r="O11" s="9"/>
      <c r="P11" s="9"/>
      <c r="Q11" s="9"/>
      <c r="R11" s="9"/>
      <c r="S11" s="9"/>
      <c r="T11" s="9"/>
    </row>
    <row r="12" spans="1:20" ht="15.75">
      <c r="A12" s="130">
        <v>3</v>
      </c>
      <c r="B12" s="148" t="str">
        <f>IF('Ingoing Substances'!P14="Y",'Ingoing Substances'!B14,"")</f>
        <v/>
      </c>
      <c r="C12" s="143" t="str">
        <f>IF('Ingoing Substances'!P14="Y",'Ingoing Substances'!I14,"")</f>
        <v/>
      </c>
      <c r="D12" s="143" t="str">
        <f>IF('Ingoing Substances'!P14="Y",'Ingoing Substances'!H14,"")</f>
        <v/>
      </c>
      <c r="E12" s="144"/>
      <c r="F12" s="363"/>
      <c r="G12" s="135" t="str">
        <f>IF(OR(E12=Languages!$A$128,E12=Languages!$B$128),($C$7*C12*F12/100)/100,IF(OR(E12=Languages!$A$129,E12=Languages!$B$129),($C$7*(C12/('Ingoing Substances'!E14/100)))/100,""))</f>
        <v/>
      </c>
      <c r="H12" s="54"/>
      <c r="I12" s="18"/>
      <c r="J12" s="18"/>
      <c r="K12" s="18"/>
      <c r="L12" s="18"/>
      <c r="M12" s="18"/>
      <c r="N12" s="18"/>
      <c r="O12" s="9"/>
      <c r="P12" s="9"/>
      <c r="Q12" s="9"/>
      <c r="R12" s="9"/>
      <c r="S12" s="9"/>
      <c r="T12" s="9"/>
    </row>
    <row r="13" spans="1:20" ht="15.75">
      <c r="A13" s="130">
        <v>4</v>
      </c>
      <c r="B13" s="148" t="str">
        <f>IF('Ingoing Substances'!P15="Y",'Ingoing Substances'!B15,"")</f>
        <v/>
      </c>
      <c r="C13" s="143" t="str">
        <f>IF('Ingoing Substances'!P15="Y",'Ingoing Substances'!I15,"")</f>
        <v/>
      </c>
      <c r="D13" s="143" t="str">
        <f>IF('Ingoing Substances'!P15="Y",'Ingoing Substances'!H15,"")</f>
        <v/>
      </c>
      <c r="E13" s="144"/>
      <c r="F13" s="363"/>
      <c r="G13" s="135" t="str">
        <f>IF(OR(E13=Languages!$A$128,E13=Languages!$B$128),($C$7*C13*F13/100)/100,IF(OR(E13=Languages!$A$129,E13=Languages!$B$129),($C$7*(C13/('Ingoing Substances'!E15/100)))/100,""))</f>
        <v/>
      </c>
      <c r="H13" s="54"/>
      <c r="I13" s="18"/>
      <c r="J13" s="18"/>
      <c r="K13" s="18"/>
      <c r="L13" s="18"/>
      <c r="M13" s="18"/>
      <c r="N13" s="18"/>
      <c r="O13" s="9"/>
      <c r="P13" s="9"/>
      <c r="Q13" s="9"/>
      <c r="R13" s="9"/>
      <c r="S13" s="9"/>
      <c r="T13" s="9"/>
    </row>
    <row r="14" spans="1:20" ht="15.75">
      <c r="A14" s="130">
        <v>5</v>
      </c>
      <c r="B14" s="148" t="str">
        <f>IF('Ingoing Substances'!P16="Y",'Ingoing Substances'!B16,"")</f>
        <v/>
      </c>
      <c r="C14" s="143" t="str">
        <f>IF('Ingoing Substances'!P16="Y",'Ingoing Substances'!I16,"")</f>
        <v/>
      </c>
      <c r="D14" s="143" t="str">
        <f>IF('Ingoing Substances'!P16="Y",'Ingoing Substances'!H16,"")</f>
        <v/>
      </c>
      <c r="E14" s="144"/>
      <c r="F14" s="363"/>
      <c r="G14" s="135" t="str">
        <f>IF(OR(E14=Languages!$A$128,E14=Languages!$B$128),($C$7*C14*F14/100)/100,IF(OR(E14=Languages!$A$129,E14=Languages!$B$129),($C$7*(C14/('Ingoing Substances'!E16/100)))/100,""))</f>
        <v/>
      </c>
      <c r="H14" s="54"/>
      <c r="I14" s="18"/>
      <c r="J14" s="18"/>
      <c r="K14" s="18"/>
      <c r="L14" s="18"/>
      <c r="M14" s="18"/>
      <c r="N14" s="18"/>
      <c r="O14" s="9"/>
      <c r="P14" s="9"/>
      <c r="Q14" s="9"/>
      <c r="R14" s="9"/>
      <c r="S14" s="9"/>
      <c r="T14" s="9"/>
    </row>
    <row r="15" spans="1:20" ht="15.75">
      <c r="A15" s="130">
        <v>6</v>
      </c>
      <c r="B15" s="148" t="str">
        <f>IF('Ingoing Substances'!P17="Y",'Ingoing Substances'!B17,"")</f>
        <v/>
      </c>
      <c r="C15" s="143" t="str">
        <f>IF('Ingoing Substances'!P17="Y",'Ingoing Substances'!I17,"")</f>
        <v/>
      </c>
      <c r="D15" s="143" t="str">
        <f>IF('Ingoing Substances'!P17="Y",'Ingoing Substances'!H17,"")</f>
        <v/>
      </c>
      <c r="E15" s="144"/>
      <c r="F15" s="363"/>
      <c r="G15" s="135" t="str">
        <f>IF(OR(E15=Languages!$A$128,E15=Languages!$B$128),($C$7*C15*F15/100)/100,IF(OR(E15=Languages!$A$129,E15=Languages!$B$129),($C$7*(C15/('Ingoing Substances'!E17/100)))/100,""))</f>
        <v/>
      </c>
      <c r="H15" s="54"/>
      <c r="I15" s="18"/>
      <c r="J15" s="18"/>
      <c r="K15" s="18"/>
      <c r="L15" s="18"/>
      <c r="M15" s="18"/>
      <c r="N15" s="18"/>
      <c r="O15" s="9"/>
      <c r="P15" s="9"/>
      <c r="Q15" s="9"/>
      <c r="R15" s="9"/>
      <c r="S15" s="9"/>
      <c r="T15" s="9"/>
    </row>
    <row r="16" spans="1:20" ht="15.75">
      <c r="A16" s="130">
        <v>7</v>
      </c>
      <c r="B16" s="148" t="str">
        <f>IF('Ingoing Substances'!P18="Y",'Ingoing Substances'!B18,"")</f>
        <v/>
      </c>
      <c r="C16" s="143" t="str">
        <f>IF('Ingoing Substances'!P18="Y",'Ingoing Substances'!I18,"")</f>
        <v/>
      </c>
      <c r="D16" s="143" t="str">
        <f>IF('Ingoing Substances'!P18="Y",'Ingoing Substances'!H18,"")</f>
        <v/>
      </c>
      <c r="E16" s="144"/>
      <c r="F16" s="363"/>
      <c r="G16" s="135" t="str">
        <f>IF(OR(E16=Languages!$A$128,E16=Languages!$B$128),($C$7*C16*F16/100)/100,IF(OR(E16=Languages!$A$129,E16=Languages!$B$129),($C$7*(C16/('Ingoing Substances'!E18/100)))/100,""))</f>
        <v/>
      </c>
      <c r="H16" s="54"/>
      <c r="I16" s="18"/>
      <c r="J16" s="18"/>
      <c r="K16" s="18"/>
      <c r="L16" s="18"/>
      <c r="M16" s="18"/>
      <c r="N16" s="18"/>
      <c r="O16" s="9"/>
      <c r="P16" s="9"/>
      <c r="Q16" s="9"/>
      <c r="R16" s="9"/>
      <c r="S16" s="9"/>
      <c r="T16" s="9"/>
    </row>
    <row r="17" spans="1:20" ht="15.75">
      <c r="A17" s="130">
        <v>8</v>
      </c>
      <c r="B17" s="148" t="str">
        <f>IF('Ingoing Substances'!P19="Y",'Ingoing Substances'!B19,"")</f>
        <v/>
      </c>
      <c r="C17" s="143" t="str">
        <f>IF('Ingoing Substances'!P19="Y",'Ingoing Substances'!I19,"")</f>
        <v/>
      </c>
      <c r="D17" s="143" t="str">
        <f>IF('Ingoing Substances'!P19="Y",'Ingoing Substances'!H19,"")</f>
        <v/>
      </c>
      <c r="E17" s="144"/>
      <c r="F17" s="363"/>
      <c r="G17" s="135" t="str">
        <f>IF(OR(E17=Languages!$A$128,E17=Languages!$B$128),($C$7*C17*F17/100)/100,IF(OR(E17=Languages!$A$129,E17=Languages!$B$129),($C$7*(C17/('Ingoing Substances'!E19/100)))/100,""))</f>
        <v/>
      </c>
      <c r="H17" s="54"/>
      <c r="I17" s="18"/>
      <c r="J17" s="18"/>
      <c r="K17" s="18"/>
      <c r="L17" s="18"/>
      <c r="M17" s="18"/>
      <c r="N17" s="18"/>
      <c r="O17" s="9"/>
      <c r="P17" s="9"/>
      <c r="Q17" s="9"/>
      <c r="R17" s="9"/>
      <c r="S17" s="9"/>
      <c r="T17" s="9"/>
    </row>
    <row r="18" spans="1:20" ht="15.75">
      <c r="A18" s="130">
        <v>9</v>
      </c>
      <c r="B18" s="148" t="str">
        <f>IF('Ingoing Substances'!P20="Y",'Ingoing Substances'!B20,"")</f>
        <v/>
      </c>
      <c r="C18" s="143" t="str">
        <f>IF('Ingoing Substances'!P20="Y",'Ingoing Substances'!I20,"")</f>
        <v/>
      </c>
      <c r="D18" s="143" t="str">
        <f>IF('Ingoing Substances'!P20="Y",'Ingoing Substances'!H20,"")</f>
        <v/>
      </c>
      <c r="E18" s="144"/>
      <c r="F18" s="363"/>
      <c r="G18" s="135" t="str">
        <f>IF(OR(E18=Languages!$A$128,E18=Languages!$B$128),($C$7*C18*F18/100)/100,IF(OR(E18=Languages!$A$129,E18=Languages!$B$129),($C$7*(C18/('Ingoing Substances'!E20/100)))/100,""))</f>
        <v/>
      </c>
      <c r="H18" s="54"/>
      <c r="I18" s="18"/>
      <c r="J18" s="18"/>
      <c r="K18" s="18"/>
      <c r="L18" s="18"/>
      <c r="M18" s="18"/>
      <c r="N18" s="18"/>
      <c r="O18" s="9"/>
      <c r="P18" s="9"/>
      <c r="Q18" s="9"/>
      <c r="R18" s="9"/>
      <c r="S18" s="9"/>
      <c r="T18" s="9"/>
    </row>
    <row r="19" spans="1:20" ht="15.75">
      <c r="A19" s="130">
        <v>10</v>
      </c>
      <c r="B19" s="148" t="str">
        <f>IF('Ingoing Substances'!P21="Y",'Ingoing Substances'!B21,"")</f>
        <v/>
      </c>
      <c r="C19" s="143" t="str">
        <f>IF('Ingoing Substances'!P21="Y",'Ingoing Substances'!I21,"")</f>
        <v/>
      </c>
      <c r="D19" s="143" t="str">
        <f>IF('Ingoing Substances'!P21="Y",'Ingoing Substances'!H21,"")</f>
        <v/>
      </c>
      <c r="E19" s="144"/>
      <c r="F19" s="363"/>
      <c r="G19" s="135" t="str">
        <f>IF(OR(E19=Languages!$A$128,E19=Languages!$B$128),($C$7*C19*F19/100)/100,IF(OR(E19=Languages!$A$129,E19=Languages!$B$129),($C$7*(C19/('Ingoing Substances'!E21/100)))/100,""))</f>
        <v/>
      </c>
      <c r="H19" s="54"/>
      <c r="I19" s="18"/>
      <c r="J19" s="18"/>
      <c r="K19" s="18"/>
      <c r="L19" s="18"/>
      <c r="M19" s="18"/>
      <c r="N19" s="18"/>
      <c r="O19" s="9"/>
      <c r="P19" s="9"/>
      <c r="Q19" s="9"/>
      <c r="R19" s="9"/>
      <c r="S19" s="9"/>
      <c r="T19" s="9"/>
    </row>
    <row r="20" spans="1:20" ht="15.75">
      <c r="A20" s="130">
        <v>11</v>
      </c>
      <c r="B20" s="148" t="str">
        <f>IF('Ingoing Substances'!P22="Y",'Ingoing Substances'!B22,"")</f>
        <v/>
      </c>
      <c r="C20" s="143" t="str">
        <f>IF('Ingoing Substances'!P22="Y",'Ingoing Substances'!I22,"")</f>
        <v/>
      </c>
      <c r="D20" s="143" t="str">
        <f>IF('Ingoing Substances'!P22="Y",'Ingoing Substances'!H22,"")</f>
        <v/>
      </c>
      <c r="E20" s="144"/>
      <c r="F20" s="363"/>
      <c r="G20" s="135" t="str">
        <f>IF(OR(E20=Languages!$A$128,E20=Languages!$B$128),($C$7*C20*F20/100)/100,IF(OR(E20=Languages!$A$129,E20=Languages!$B$129),($C$7*(C20/('Ingoing Substances'!E22/100)))/100,""))</f>
        <v/>
      </c>
      <c r="H20" s="54"/>
      <c r="I20" s="18"/>
      <c r="J20" s="18"/>
      <c r="K20" s="18"/>
      <c r="L20" s="18"/>
      <c r="M20" s="18"/>
      <c r="N20" s="18"/>
      <c r="O20" s="9"/>
      <c r="P20" s="9"/>
      <c r="Q20" s="9"/>
      <c r="R20" s="9"/>
      <c r="S20" s="9"/>
      <c r="T20" s="9"/>
    </row>
    <row r="21" spans="1:20" ht="15.75">
      <c r="A21" s="130">
        <v>12</v>
      </c>
      <c r="B21" s="148" t="str">
        <f>IF('Ingoing Substances'!P23="Y",'Ingoing Substances'!B23,"")</f>
        <v/>
      </c>
      <c r="C21" s="143" t="str">
        <f>IF('Ingoing Substances'!P23="Y",'Ingoing Substances'!I23,"")</f>
        <v/>
      </c>
      <c r="D21" s="143" t="str">
        <f>IF('Ingoing Substances'!P23="Y",'Ingoing Substances'!H23,"")</f>
        <v/>
      </c>
      <c r="E21" s="144"/>
      <c r="F21" s="363"/>
      <c r="G21" s="135" t="str">
        <f>IF(OR(E21=Languages!$A$128,E21=Languages!$B$128),($C$7*C21*F21/100)/100,IF(OR(E21=Languages!$A$129,E21=Languages!$B$129),($C$7*(C21/('Ingoing Substances'!E23/100)))/100,""))</f>
        <v/>
      </c>
      <c r="H21" s="54"/>
      <c r="I21" s="18"/>
      <c r="J21" s="18"/>
      <c r="K21" s="18"/>
      <c r="L21" s="18"/>
      <c r="M21" s="18"/>
      <c r="N21" s="18"/>
      <c r="O21" s="9"/>
      <c r="P21" s="9"/>
      <c r="Q21" s="9"/>
      <c r="R21" s="9"/>
      <c r="S21" s="9"/>
      <c r="T21" s="9"/>
    </row>
    <row r="22" spans="1:20" ht="15.75">
      <c r="A22" s="130">
        <v>13</v>
      </c>
      <c r="B22" s="148" t="str">
        <f>IF('Ingoing Substances'!P24="Y",'Ingoing Substances'!B24,"")</f>
        <v/>
      </c>
      <c r="C22" s="143" t="str">
        <f>IF('Ingoing Substances'!P24="Y",'Ingoing Substances'!I24,"")</f>
        <v/>
      </c>
      <c r="D22" s="143" t="str">
        <f>IF('Ingoing Substances'!P24="Y",'Ingoing Substances'!H24,"")</f>
        <v/>
      </c>
      <c r="E22" s="144"/>
      <c r="F22" s="363"/>
      <c r="G22" s="135" t="str">
        <f>IF(OR(E22=Languages!$A$128,E22=Languages!$B$128),($C$7*C22*F22/100)/100,IF(OR(E22=Languages!$A$129,E22=Languages!$B$129),($C$7*(C22/('Ingoing Substances'!E24/100)))/100,""))</f>
        <v/>
      </c>
      <c r="H22" s="54"/>
      <c r="I22" s="18"/>
      <c r="J22" s="18"/>
      <c r="K22" s="18"/>
      <c r="L22" s="18"/>
      <c r="M22" s="18"/>
      <c r="N22" s="18"/>
      <c r="O22" s="9"/>
      <c r="P22" s="9"/>
      <c r="Q22" s="9"/>
      <c r="R22" s="9"/>
      <c r="S22" s="9"/>
      <c r="T22" s="9"/>
    </row>
    <row r="23" spans="1:20" ht="15.75">
      <c r="A23" s="130">
        <v>14</v>
      </c>
      <c r="B23" s="148" t="str">
        <f>IF('Ingoing Substances'!P25="Y",'Ingoing Substances'!B25,"")</f>
        <v/>
      </c>
      <c r="C23" s="143" t="str">
        <f>IF('Ingoing Substances'!P25="Y",'Ingoing Substances'!I25,"")</f>
        <v/>
      </c>
      <c r="D23" s="143" t="str">
        <f>IF('Ingoing Substances'!P25="Y",'Ingoing Substances'!H25,"")</f>
        <v/>
      </c>
      <c r="E23" s="144"/>
      <c r="F23" s="363"/>
      <c r="G23" s="135" t="str">
        <f>IF(OR(E23=Languages!$A$128,E23=Languages!$B$128),($C$7*C23*F23/100)/100,IF(OR(E23=Languages!$A$129,E23=Languages!$B$129),($C$7*(C23/('Ingoing Substances'!E25/100)))/100,""))</f>
        <v/>
      </c>
      <c r="H23" s="54"/>
      <c r="I23" s="18"/>
      <c r="J23" s="18"/>
      <c r="K23" s="18"/>
      <c r="L23" s="18"/>
      <c r="M23" s="18"/>
      <c r="N23" s="18"/>
      <c r="O23" s="9"/>
      <c r="P23" s="9"/>
      <c r="Q23" s="9"/>
      <c r="R23" s="9"/>
      <c r="S23" s="9"/>
      <c r="T23" s="9"/>
    </row>
    <row r="24" spans="1:20" ht="15.75">
      <c r="A24" s="130">
        <v>15</v>
      </c>
      <c r="B24" s="148" t="str">
        <f>IF('Ingoing Substances'!P26="Y",'Ingoing Substances'!B26,"")</f>
        <v/>
      </c>
      <c r="C24" s="143" t="str">
        <f>IF('Ingoing Substances'!P26="Y",'Ingoing Substances'!I26,"")</f>
        <v/>
      </c>
      <c r="D24" s="143" t="str">
        <f>IF('Ingoing Substances'!P26="Y",'Ingoing Substances'!H26,"")</f>
        <v/>
      </c>
      <c r="E24" s="144"/>
      <c r="F24" s="363"/>
      <c r="G24" s="135" t="str">
        <f>IF(OR(E24=Languages!$A$128,E24=Languages!$B$128),($C$7*C24*F24/100)/100,IF(OR(E24=Languages!$A$129,E24=Languages!$B$129),($C$7*(C24/('Ingoing Substances'!E26/100)))/100,""))</f>
        <v/>
      </c>
      <c r="H24" s="54"/>
      <c r="I24" s="18"/>
      <c r="J24" s="18"/>
      <c r="K24" s="18"/>
      <c r="L24" s="18"/>
      <c r="M24" s="18"/>
      <c r="N24" s="18"/>
      <c r="O24" s="9"/>
      <c r="P24" s="9"/>
      <c r="Q24" s="9"/>
      <c r="R24" s="9"/>
      <c r="S24" s="9"/>
      <c r="T24" s="9"/>
    </row>
    <row r="25" spans="1:20" ht="15.75">
      <c r="A25" s="130">
        <v>16</v>
      </c>
      <c r="B25" s="148" t="str">
        <f>IF('Ingoing Substances'!P27="Y",'Ingoing Substances'!B27,"")</f>
        <v/>
      </c>
      <c r="C25" s="143" t="str">
        <f>IF('Ingoing Substances'!P27="Y",'Ingoing Substances'!I27,"")</f>
        <v/>
      </c>
      <c r="D25" s="143" t="str">
        <f>IF('Ingoing Substances'!P27="Y",'Ingoing Substances'!H27,"")</f>
        <v/>
      </c>
      <c r="E25" s="144"/>
      <c r="F25" s="363"/>
      <c r="G25" s="135" t="str">
        <f>IF(OR(E25=Languages!$A$128,E25=Languages!$B$128),($C$7*C25*F25/100)/100,IF(OR(E25=Languages!$A$129,E25=Languages!$B$129),($C$7*(C25/('Ingoing Substances'!E27/100)))/100,""))</f>
        <v/>
      </c>
      <c r="H25" s="54"/>
      <c r="I25" s="18"/>
      <c r="J25" s="18"/>
      <c r="K25" s="18"/>
      <c r="L25" s="18"/>
      <c r="M25" s="18"/>
      <c r="N25" s="18"/>
      <c r="O25" s="9"/>
      <c r="P25" s="9"/>
      <c r="Q25" s="9"/>
      <c r="R25" s="9"/>
      <c r="S25" s="9"/>
      <c r="T25" s="9"/>
    </row>
    <row r="26" spans="1:20" ht="15.75">
      <c r="A26" s="130">
        <v>17</v>
      </c>
      <c r="B26" s="148" t="str">
        <f>IF('Ingoing Substances'!P28="Y",'Ingoing Substances'!B28,"")</f>
        <v/>
      </c>
      <c r="C26" s="143" t="str">
        <f>IF('Ingoing Substances'!P28="Y",'Ingoing Substances'!I28,"")</f>
        <v/>
      </c>
      <c r="D26" s="143" t="str">
        <f>IF('Ingoing Substances'!P28="Y",'Ingoing Substances'!H28,"")</f>
        <v/>
      </c>
      <c r="E26" s="144"/>
      <c r="F26" s="363"/>
      <c r="G26" s="135" t="str">
        <f>IF(OR(E26=Languages!$A$128,E26=Languages!$B$128),($C$7*C26*F26/100)/100,IF(OR(E26=Languages!$A$129,E26=Languages!$B$129),($C$7*(C26/('Ingoing Substances'!E28/100)))/100,""))</f>
        <v/>
      </c>
      <c r="H26" s="54"/>
      <c r="I26" s="18"/>
      <c r="J26" s="18"/>
      <c r="K26" s="18"/>
      <c r="L26" s="18"/>
      <c r="M26" s="18"/>
      <c r="N26" s="18"/>
      <c r="O26" s="9"/>
      <c r="P26" s="9"/>
      <c r="Q26" s="9"/>
      <c r="R26" s="9"/>
      <c r="S26" s="9"/>
      <c r="T26" s="9"/>
    </row>
    <row r="27" spans="1:20" ht="15.75">
      <c r="A27" s="130">
        <v>18</v>
      </c>
      <c r="B27" s="148" t="str">
        <f>IF('Ingoing Substances'!P29="Y",'Ingoing Substances'!B29,"")</f>
        <v/>
      </c>
      <c r="C27" s="143" t="str">
        <f>IF('Ingoing Substances'!P29="Y",'Ingoing Substances'!I29,"")</f>
        <v/>
      </c>
      <c r="D27" s="143" t="str">
        <f>IF('Ingoing Substances'!P29="Y",'Ingoing Substances'!H29,"")</f>
        <v/>
      </c>
      <c r="E27" s="144"/>
      <c r="F27" s="363"/>
      <c r="G27" s="135" t="str">
        <f>IF(OR(E27=Languages!$A$128,E27=Languages!$B$128),($C$7*C27*F27/100)/100,IF(OR(E27=Languages!$A$129,E27=Languages!$B$129),($C$7*(C27/('Ingoing Substances'!E29/100)))/100,""))</f>
        <v/>
      </c>
      <c r="H27" s="54"/>
      <c r="I27" s="18"/>
      <c r="J27" s="18"/>
      <c r="K27" s="18"/>
      <c r="L27" s="18"/>
      <c r="M27" s="18"/>
      <c r="N27" s="18"/>
      <c r="O27" s="9"/>
      <c r="P27" s="9"/>
      <c r="Q27" s="9"/>
      <c r="R27" s="9"/>
      <c r="S27" s="9"/>
      <c r="T27" s="9"/>
    </row>
    <row r="28" spans="1:20" ht="15.75">
      <c r="A28" s="130">
        <v>19</v>
      </c>
      <c r="B28" s="148" t="str">
        <f>IF('Ingoing Substances'!P30="Y",'Ingoing Substances'!B30,"")</f>
        <v/>
      </c>
      <c r="C28" s="143" t="str">
        <f>IF('Ingoing Substances'!P30="Y",'Ingoing Substances'!I30,"")</f>
        <v/>
      </c>
      <c r="D28" s="143" t="str">
        <f>IF('Ingoing Substances'!P30="Y",'Ingoing Substances'!H30,"")</f>
        <v/>
      </c>
      <c r="E28" s="144"/>
      <c r="F28" s="363"/>
      <c r="G28" s="135" t="str">
        <f>IF(OR(E28=Languages!$A$128,E28=Languages!$B$128),($C$7*C28*F28/100)/100,IF(OR(E28=Languages!$A$129,E28=Languages!$B$129),($C$7*(C28/('Ingoing Substances'!E30/100)))/100,""))</f>
        <v/>
      </c>
      <c r="H28" s="54"/>
      <c r="I28" s="18"/>
      <c r="J28" s="18"/>
      <c r="K28" s="18"/>
      <c r="L28" s="18"/>
      <c r="M28" s="18"/>
      <c r="N28" s="18"/>
      <c r="O28" s="9"/>
      <c r="P28" s="9"/>
      <c r="Q28" s="9"/>
      <c r="R28" s="9"/>
      <c r="S28" s="9"/>
      <c r="T28" s="9"/>
    </row>
    <row r="29" spans="1:20" ht="15.75">
      <c r="A29" s="130">
        <v>20</v>
      </c>
      <c r="B29" s="148" t="str">
        <f>IF('Ingoing Substances'!P31="Y",'Ingoing Substances'!B31,"")</f>
        <v/>
      </c>
      <c r="C29" s="143" t="str">
        <f>IF('Ingoing Substances'!P31="Y",'Ingoing Substances'!I31,"")</f>
        <v/>
      </c>
      <c r="D29" s="143" t="str">
        <f>IF('Ingoing Substances'!P31="Y",'Ingoing Substances'!H31,"")</f>
        <v/>
      </c>
      <c r="E29" s="144"/>
      <c r="F29" s="363"/>
      <c r="G29" s="135" t="str">
        <f>IF(OR(E29=Languages!$A$128,E29=Languages!$B$128),($C$7*C29*F29/100)/100,IF(OR(E29=Languages!$A$129,E29=Languages!$B$129),($C$7*(C29/('Ingoing Substances'!E31/100)))/100,""))</f>
        <v/>
      </c>
      <c r="H29" s="54"/>
      <c r="I29" s="18"/>
      <c r="J29" s="18"/>
      <c r="K29" s="18"/>
      <c r="L29" s="18"/>
      <c r="M29" s="18"/>
      <c r="N29" s="18"/>
      <c r="O29" s="9"/>
      <c r="P29" s="9"/>
      <c r="Q29" s="9"/>
      <c r="R29" s="9"/>
      <c r="S29" s="9"/>
      <c r="T29" s="9"/>
    </row>
    <row r="30" spans="1:20" ht="15.75">
      <c r="A30" s="130">
        <v>21</v>
      </c>
      <c r="B30" s="148" t="str">
        <f>IF('Ingoing Substances'!P32="Y",'Ingoing Substances'!B32,"")</f>
        <v/>
      </c>
      <c r="C30" s="143" t="str">
        <f>IF('Ingoing Substances'!P32="Y",'Ingoing Substances'!I32,"")</f>
        <v/>
      </c>
      <c r="D30" s="143" t="str">
        <f>IF('Ingoing Substances'!P32="Y",'Ingoing Substances'!H32,"")</f>
        <v/>
      </c>
      <c r="E30" s="144"/>
      <c r="F30" s="363"/>
      <c r="G30" s="135" t="str">
        <f>IF(OR(E30=Languages!$A$128,E30=Languages!$B$128),($C$7*C30*F30/100)/100,IF(OR(E30=Languages!$A$129,E30=Languages!$B$129),($C$7*(C30/('Ingoing Substances'!E32/100)))/100,""))</f>
        <v/>
      </c>
      <c r="H30" s="54"/>
      <c r="I30" s="18"/>
      <c r="J30" s="18"/>
      <c r="K30" s="18"/>
      <c r="L30" s="18"/>
      <c r="M30" s="18"/>
      <c r="N30" s="18"/>
      <c r="O30" s="9"/>
      <c r="P30" s="9"/>
      <c r="Q30" s="9"/>
      <c r="R30" s="9"/>
      <c r="S30" s="9"/>
      <c r="T30" s="9"/>
    </row>
    <row r="31" spans="1:20" ht="15.75">
      <c r="A31" s="130">
        <v>22</v>
      </c>
      <c r="B31" s="148" t="str">
        <f>IF('Ingoing Substances'!P33="Y",'Ingoing Substances'!B33,"")</f>
        <v/>
      </c>
      <c r="C31" s="143" t="str">
        <f>IF('Ingoing Substances'!P33="Y",'Ingoing Substances'!I33,"")</f>
        <v/>
      </c>
      <c r="D31" s="143" t="str">
        <f>IF('Ingoing Substances'!P33="Y",'Ingoing Substances'!H33,"")</f>
        <v/>
      </c>
      <c r="E31" s="144"/>
      <c r="F31" s="363"/>
      <c r="G31" s="135" t="str">
        <f>IF(OR(E31=Languages!$A$128,E31=Languages!$B$128),($C$7*C31*F31/100)/100,IF(OR(E31=Languages!$A$129,E31=Languages!$B$129),($C$7*(C31/('Ingoing Substances'!E33/100)))/100,""))</f>
        <v/>
      </c>
      <c r="H31" s="54"/>
      <c r="I31" s="18"/>
      <c r="J31" s="18"/>
      <c r="K31" s="18"/>
      <c r="L31" s="18"/>
      <c r="M31" s="18"/>
      <c r="N31" s="18"/>
      <c r="O31" s="9"/>
      <c r="P31" s="9"/>
      <c r="Q31" s="9"/>
      <c r="R31" s="9"/>
      <c r="S31" s="9"/>
      <c r="T31" s="9"/>
    </row>
    <row r="32" spans="1:20" ht="15.75">
      <c r="A32" s="130">
        <v>23</v>
      </c>
      <c r="B32" s="148" t="str">
        <f>IF('Ingoing Substances'!P34="Y",'Ingoing Substances'!B34,"")</f>
        <v/>
      </c>
      <c r="C32" s="143" t="str">
        <f>IF('Ingoing Substances'!P34="Y",'Ingoing Substances'!I34,"")</f>
        <v/>
      </c>
      <c r="D32" s="143" t="str">
        <f>IF('Ingoing Substances'!P34="Y",'Ingoing Substances'!H34,"")</f>
        <v/>
      </c>
      <c r="E32" s="144"/>
      <c r="F32" s="363"/>
      <c r="G32" s="135" t="str">
        <f>IF(OR(E32=Languages!$A$128,E32=Languages!$B$128),($C$7*C32*F32/100)/100,IF(OR(E32=Languages!$A$129,E32=Languages!$B$129),($C$7*(C32/('Ingoing Substances'!E34/100)))/100,""))</f>
        <v/>
      </c>
      <c r="H32" s="54"/>
      <c r="I32" s="18"/>
      <c r="J32" s="18"/>
      <c r="K32" s="18"/>
      <c r="L32" s="18"/>
      <c r="M32" s="18"/>
      <c r="N32" s="18"/>
      <c r="O32" s="9"/>
      <c r="P32" s="9"/>
      <c r="Q32" s="9"/>
      <c r="R32" s="9"/>
      <c r="S32" s="9"/>
      <c r="T32" s="9"/>
    </row>
    <row r="33" spans="1:20" ht="15.75">
      <c r="A33" s="130">
        <v>24</v>
      </c>
      <c r="B33" s="148" t="str">
        <f>IF('Ingoing Substances'!P35="Y",'Ingoing Substances'!B35,"")</f>
        <v/>
      </c>
      <c r="C33" s="143" t="str">
        <f>IF('Ingoing Substances'!P35="Y",'Ingoing Substances'!I35,"")</f>
        <v/>
      </c>
      <c r="D33" s="143" t="str">
        <f>IF('Ingoing Substances'!P35="Y",'Ingoing Substances'!H35,"")</f>
        <v/>
      </c>
      <c r="E33" s="144"/>
      <c r="F33" s="363"/>
      <c r="G33" s="135" t="str">
        <f>IF(OR(E33=Languages!$A$128,E33=Languages!$B$128),($C$7*C33*F33/100)/100,IF(OR(E33=Languages!$A$129,E33=Languages!$B$129),($C$7*(C33/('Ingoing Substances'!E35/100)))/100,""))</f>
        <v/>
      </c>
      <c r="H33" s="54"/>
      <c r="I33" s="18"/>
      <c r="J33" s="18"/>
      <c r="K33" s="18"/>
      <c r="L33" s="18"/>
      <c r="M33" s="18"/>
      <c r="N33" s="18"/>
      <c r="O33" s="9"/>
      <c r="P33" s="9"/>
      <c r="Q33" s="9"/>
      <c r="R33" s="9"/>
      <c r="S33" s="9"/>
      <c r="T33" s="9"/>
    </row>
    <row r="34" spans="1:20" ht="15.75">
      <c r="A34" s="130">
        <v>25</v>
      </c>
      <c r="B34" s="148" t="str">
        <f>IF('Ingoing Substances'!P36="Y",'Ingoing Substances'!B36,"")</f>
        <v/>
      </c>
      <c r="C34" s="143" t="str">
        <f>IF('Ingoing Substances'!P36="Y",'Ingoing Substances'!I36,"")</f>
        <v/>
      </c>
      <c r="D34" s="143" t="str">
        <f>IF('Ingoing Substances'!P36="Y",'Ingoing Substances'!H36,"")</f>
        <v/>
      </c>
      <c r="E34" s="144"/>
      <c r="F34" s="363"/>
      <c r="G34" s="135" t="str">
        <f>IF(OR(E34=Languages!$A$128,E34=Languages!$B$128),($C$7*C34*F34/100)/100,IF(OR(E34=Languages!$A$129,E34=Languages!$B$129),($C$7*(C34/('Ingoing Substances'!E36/100)))/100,""))</f>
        <v/>
      </c>
      <c r="H34" s="54"/>
      <c r="I34" s="18"/>
      <c r="J34" s="18"/>
      <c r="K34" s="18"/>
      <c r="L34" s="18"/>
      <c r="M34" s="18"/>
      <c r="N34" s="18"/>
      <c r="O34" s="9"/>
      <c r="P34" s="9"/>
      <c r="Q34" s="9"/>
      <c r="R34" s="9"/>
      <c r="S34" s="9"/>
      <c r="T34" s="9"/>
    </row>
    <row r="35" spans="1:20" ht="15.75">
      <c r="A35" s="130">
        <v>26</v>
      </c>
      <c r="B35" s="148" t="str">
        <f>IF('Ingoing Substances'!P37="Y",'Ingoing Substances'!B37,"")</f>
        <v/>
      </c>
      <c r="C35" s="143" t="str">
        <f>IF('Ingoing Substances'!P37="Y",'Ingoing Substances'!I37,"")</f>
        <v/>
      </c>
      <c r="D35" s="143" t="str">
        <f>IF('Ingoing Substances'!P37="Y",'Ingoing Substances'!H37,"")</f>
        <v/>
      </c>
      <c r="E35" s="144"/>
      <c r="F35" s="363"/>
      <c r="G35" s="135" t="str">
        <f>IF(OR(E35=Languages!$A$128,E35=Languages!$B$128),($C$7*C35*F35/100)/100,IF(OR(E35=Languages!$A$129,E35=Languages!$B$129),($C$7*(C35/('Ingoing Substances'!E37/100)))/100,""))</f>
        <v/>
      </c>
      <c r="H35" s="54"/>
      <c r="I35" s="18"/>
      <c r="J35" s="18"/>
      <c r="K35" s="18"/>
      <c r="L35" s="18"/>
      <c r="M35" s="18"/>
      <c r="N35" s="18"/>
      <c r="O35" s="9"/>
      <c r="P35" s="9"/>
      <c r="Q35" s="9"/>
      <c r="R35" s="9"/>
      <c r="S35" s="9"/>
      <c r="T35" s="9"/>
    </row>
    <row r="36" spans="1:20" ht="15.75">
      <c r="A36" s="130">
        <v>27</v>
      </c>
      <c r="B36" s="148" t="str">
        <f>IF('Ingoing Substances'!P38="Y",'Ingoing Substances'!B38,"")</f>
        <v/>
      </c>
      <c r="C36" s="143" t="str">
        <f>IF('Ingoing Substances'!P38="Y",'Ingoing Substances'!I38,"")</f>
        <v/>
      </c>
      <c r="D36" s="143" t="str">
        <f>IF('Ingoing Substances'!P38="Y",'Ingoing Substances'!H38,"")</f>
        <v/>
      </c>
      <c r="E36" s="144"/>
      <c r="F36" s="363"/>
      <c r="G36" s="135" t="str">
        <f>IF(OR(E36=Languages!$A$128,E36=Languages!$B$128),($C$7*C36*F36/100)/100,IF(OR(E36=Languages!$A$129,E36=Languages!$B$129),($C$7*(C36/('Ingoing Substances'!E38/100)))/100,""))</f>
        <v/>
      </c>
      <c r="H36" s="54"/>
      <c r="I36" s="18"/>
      <c r="J36" s="18"/>
      <c r="K36" s="18"/>
      <c r="L36" s="18"/>
      <c r="M36" s="18"/>
      <c r="N36" s="18"/>
      <c r="O36" s="9"/>
      <c r="P36" s="9"/>
      <c r="Q36" s="9"/>
      <c r="R36" s="9"/>
      <c r="S36" s="9"/>
      <c r="T36" s="9"/>
    </row>
    <row r="37" spans="1:20" ht="15.75">
      <c r="A37" s="130">
        <v>28</v>
      </c>
      <c r="B37" s="148" t="str">
        <f>IF('Ingoing Substances'!P39="Y",'Ingoing Substances'!B39,"")</f>
        <v/>
      </c>
      <c r="C37" s="143" t="str">
        <f>IF('Ingoing Substances'!P39="Y",'Ingoing Substances'!I39,"")</f>
        <v/>
      </c>
      <c r="D37" s="143" t="str">
        <f>IF('Ingoing Substances'!P39="Y",'Ingoing Substances'!H39,"")</f>
        <v/>
      </c>
      <c r="E37" s="144"/>
      <c r="F37" s="363"/>
      <c r="G37" s="135" t="str">
        <f>IF(OR(E37=Languages!$A$128,E37=Languages!$B$128),($C$7*C37*F37/100)/100,IF(OR(E37=Languages!$A$129,E37=Languages!$B$129),($C$7*(C37/('Ingoing Substances'!E39/100)))/100,""))</f>
        <v/>
      </c>
      <c r="H37" s="54"/>
      <c r="I37" s="18"/>
      <c r="J37" s="18"/>
      <c r="K37" s="18"/>
      <c r="L37" s="18"/>
      <c r="M37" s="18"/>
      <c r="N37" s="18"/>
      <c r="O37" s="9"/>
      <c r="P37" s="9"/>
      <c r="Q37" s="9"/>
      <c r="R37" s="9"/>
      <c r="S37" s="9"/>
      <c r="T37" s="9"/>
    </row>
    <row r="38" spans="1:20" ht="15.75">
      <c r="A38" s="130">
        <v>29</v>
      </c>
      <c r="B38" s="148" t="str">
        <f>IF('Ingoing Substances'!P40="Y",'Ingoing Substances'!B40,"")</f>
        <v/>
      </c>
      <c r="C38" s="143" t="str">
        <f>IF('Ingoing Substances'!P40="Y",'Ingoing Substances'!I40,"")</f>
        <v/>
      </c>
      <c r="D38" s="143" t="str">
        <f>IF('Ingoing Substances'!P40="Y",'Ingoing Substances'!H40,"")</f>
        <v/>
      </c>
      <c r="E38" s="144"/>
      <c r="F38" s="363"/>
      <c r="G38" s="135" t="str">
        <f>IF(OR(E38=Languages!$A$128,E38=Languages!$B$128),($C$7*C38*F38/100)/100,IF(OR(E38=Languages!$A$129,E38=Languages!$B$129),($C$7*(C38/('Ingoing Substances'!E40/100)))/100,""))</f>
        <v/>
      </c>
      <c r="H38" s="54"/>
      <c r="I38" s="18"/>
      <c r="J38" s="18"/>
      <c r="K38" s="18"/>
      <c r="L38" s="18"/>
      <c r="M38" s="18"/>
      <c r="N38" s="18"/>
      <c r="O38" s="9"/>
      <c r="P38" s="9"/>
      <c r="Q38" s="9"/>
      <c r="R38" s="9"/>
      <c r="S38" s="9"/>
      <c r="T38" s="9"/>
    </row>
    <row r="39" spans="1:20" ht="15.75">
      <c r="A39" s="130">
        <v>30</v>
      </c>
      <c r="B39" s="148" t="str">
        <f>IF('Ingoing Substances'!P41="Y",'Ingoing Substances'!B41,"")</f>
        <v/>
      </c>
      <c r="C39" s="143" t="str">
        <f>IF('Ingoing Substances'!P41="Y",'Ingoing Substances'!I41,"")</f>
        <v/>
      </c>
      <c r="D39" s="143" t="str">
        <f>IF('Ingoing Substances'!P41="Y",'Ingoing Substances'!H41,"")</f>
        <v/>
      </c>
      <c r="E39" s="144"/>
      <c r="F39" s="363"/>
      <c r="G39" s="135" t="str">
        <f>IF(OR(E39=Languages!$A$128,E39=Languages!$B$128),($C$7*C39*F39/100)/100,IF(OR(E39=Languages!$A$129,E39=Languages!$B$129),($C$7*(C39/('Ingoing Substances'!E41/100)))/100,""))</f>
        <v/>
      </c>
      <c r="H39" s="54"/>
      <c r="I39" s="18"/>
      <c r="J39" s="18"/>
      <c r="K39" s="18"/>
      <c r="L39" s="18"/>
      <c r="M39" s="18"/>
      <c r="N39" s="18"/>
      <c r="O39" s="9"/>
      <c r="P39" s="9"/>
      <c r="Q39" s="9"/>
      <c r="R39" s="9"/>
      <c r="S39" s="9"/>
      <c r="T39" s="9"/>
    </row>
    <row r="40" spans="1:20" ht="15.75">
      <c r="A40" s="130">
        <v>31</v>
      </c>
      <c r="B40" s="148" t="str">
        <f>IF('Ingoing Substances'!P42="Y",'Ingoing Substances'!B42,"")</f>
        <v/>
      </c>
      <c r="C40" s="143" t="str">
        <f>IF('Ingoing Substances'!P42="Y",'Ingoing Substances'!I42,"")</f>
        <v/>
      </c>
      <c r="D40" s="143" t="str">
        <f>IF('Ingoing Substances'!P42="Y",'Ingoing Substances'!H42,"")</f>
        <v/>
      </c>
      <c r="E40" s="144"/>
      <c r="F40" s="363"/>
      <c r="G40" s="135" t="str">
        <f>IF(OR(E40=Languages!$A$128,E40=Languages!$B$128),($C$7*C40*F40/100)/100,IF(OR(E40=Languages!$A$129,E40=Languages!$B$129),($C$7*(C40/('Ingoing Substances'!E42/100)))/100,""))</f>
        <v/>
      </c>
      <c r="H40" s="54"/>
      <c r="I40" s="18"/>
      <c r="J40" s="18"/>
      <c r="K40" s="18"/>
      <c r="L40" s="18"/>
      <c r="M40" s="18"/>
      <c r="N40" s="18"/>
      <c r="O40" s="9"/>
      <c r="P40" s="9"/>
      <c r="Q40" s="9"/>
      <c r="R40" s="9"/>
      <c r="S40" s="9"/>
      <c r="T40" s="9"/>
    </row>
    <row r="41" spans="1:20" ht="15.75">
      <c r="A41" s="130">
        <v>32</v>
      </c>
      <c r="B41" s="148" t="str">
        <f>IF('Ingoing Substances'!P43="Y",'Ingoing Substances'!B43,"")</f>
        <v/>
      </c>
      <c r="C41" s="143" t="str">
        <f>IF('Ingoing Substances'!P43="Y",'Ingoing Substances'!I43,"")</f>
        <v/>
      </c>
      <c r="D41" s="143" t="str">
        <f>IF('Ingoing Substances'!P43="Y",'Ingoing Substances'!H43,"")</f>
        <v/>
      </c>
      <c r="E41" s="144"/>
      <c r="F41" s="363"/>
      <c r="G41" s="135" t="str">
        <f>IF(OR(E41=Languages!$A$128,E41=Languages!$B$128),($C$7*C41*F41/100)/100,IF(OR(E41=Languages!$A$129,E41=Languages!$B$129),($C$7*(C41/('Ingoing Substances'!E43/100)))/100,""))</f>
        <v/>
      </c>
      <c r="H41" s="54"/>
      <c r="I41" s="18"/>
      <c r="J41" s="18"/>
      <c r="K41" s="18"/>
      <c r="L41" s="18"/>
      <c r="M41" s="18"/>
      <c r="N41" s="18"/>
      <c r="O41" s="9"/>
      <c r="P41" s="9"/>
      <c r="Q41" s="9"/>
      <c r="R41" s="9"/>
      <c r="S41" s="9"/>
      <c r="T41" s="9"/>
    </row>
    <row r="42" spans="1:20" ht="15.75">
      <c r="A42" s="130">
        <v>33</v>
      </c>
      <c r="B42" s="148" t="str">
        <f>IF('Ingoing Substances'!P44="Y",'Ingoing Substances'!B44,"")</f>
        <v/>
      </c>
      <c r="C42" s="143" t="str">
        <f>IF('Ingoing Substances'!P44="Y",'Ingoing Substances'!I44,"")</f>
        <v/>
      </c>
      <c r="D42" s="143" t="str">
        <f>IF('Ingoing Substances'!P44="Y",'Ingoing Substances'!H44,"")</f>
        <v/>
      </c>
      <c r="E42" s="144"/>
      <c r="F42" s="363"/>
      <c r="G42" s="135" t="str">
        <f>IF(OR(E42=Languages!$A$128,E42=Languages!$B$128),($C$7*C42*F42/100)/100,IF(OR(E42=Languages!$A$129,E42=Languages!$B$129),($C$7*(C42/('Ingoing Substances'!E44/100)))/100,""))</f>
        <v/>
      </c>
      <c r="H42" s="54"/>
      <c r="I42" s="18"/>
      <c r="J42" s="18"/>
      <c r="K42" s="18"/>
      <c r="L42" s="18"/>
      <c r="M42" s="18"/>
      <c r="N42" s="18"/>
      <c r="O42" s="9"/>
      <c r="P42" s="9"/>
      <c r="Q42" s="9"/>
      <c r="R42" s="9"/>
      <c r="S42" s="9"/>
      <c r="T42" s="9"/>
    </row>
    <row r="43" spans="1:20" ht="15.75">
      <c r="A43" s="130">
        <v>34</v>
      </c>
      <c r="B43" s="148" t="str">
        <f>IF('Ingoing Substances'!P45="Y",'Ingoing Substances'!B45,"")</f>
        <v/>
      </c>
      <c r="C43" s="143" t="str">
        <f>IF('Ingoing Substances'!P45="Y",'Ingoing Substances'!I45,"")</f>
        <v/>
      </c>
      <c r="D43" s="143" t="str">
        <f>IF('Ingoing Substances'!P45="Y",'Ingoing Substances'!H45,"")</f>
        <v/>
      </c>
      <c r="E43" s="144"/>
      <c r="F43" s="363"/>
      <c r="G43" s="135" t="str">
        <f>IF(OR(E43=Languages!$A$128,E43=Languages!$B$128),($C$7*C43*F43/100)/100,IF(OR(E43=Languages!$A$129,E43=Languages!$B$129),($C$7*(C43/('Ingoing Substances'!E45/100)))/100,""))</f>
        <v/>
      </c>
      <c r="H43" s="54"/>
      <c r="I43" s="18"/>
      <c r="J43" s="18"/>
      <c r="K43" s="18"/>
      <c r="L43" s="18"/>
      <c r="M43" s="18"/>
      <c r="N43" s="18"/>
      <c r="O43" s="9"/>
      <c r="P43" s="9"/>
      <c r="Q43" s="9"/>
      <c r="R43" s="9"/>
      <c r="S43" s="9"/>
      <c r="T43" s="9"/>
    </row>
    <row r="44" spans="1:20" ht="15.75">
      <c r="A44" s="130">
        <v>35</v>
      </c>
      <c r="B44" s="148" t="str">
        <f>IF('Ingoing Substances'!P46="Y",'Ingoing Substances'!B46,"")</f>
        <v/>
      </c>
      <c r="C44" s="143" t="str">
        <f>IF('Ingoing Substances'!P46="Y",'Ingoing Substances'!I46,"")</f>
        <v/>
      </c>
      <c r="D44" s="143" t="str">
        <f>IF('Ingoing Substances'!P46="Y",'Ingoing Substances'!H46,"")</f>
        <v/>
      </c>
      <c r="E44" s="144"/>
      <c r="F44" s="363"/>
      <c r="G44" s="135" t="str">
        <f>IF(OR(E44=Languages!$A$128,E44=Languages!$B$128),($C$7*C44*F44/100)/100,IF(OR(E44=Languages!$A$129,E44=Languages!$B$129),($C$7*(C44/('Ingoing Substances'!E46/100)))/100,""))</f>
        <v/>
      </c>
      <c r="H44" s="54"/>
      <c r="I44" s="18"/>
      <c r="J44" s="18"/>
      <c r="K44" s="18"/>
      <c r="L44" s="18"/>
      <c r="M44" s="18"/>
      <c r="N44" s="18"/>
      <c r="O44" s="9"/>
      <c r="P44" s="9"/>
      <c r="Q44" s="9"/>
      <c r="R44" s="9"/>
      <c r="S44" s="9"/>
      <c r="T44" s="9"/>
    </row>
    <row r="45" spans="1:20" ht="15.75">
      <c r="A45" s="130">
        <v>36</v>
      </c>
      <c r="B45" s="148" t="str">
        <f>IF('Ingoing Substances'!P47="Y",'Ingoing Substances'!B47,"")</f>
        <v/>
      </c>
      <c r="C45" s="143" t="str">
        <f>IF('Ingoing Substances'!P47="Y",'Ingoing Substances'!I47,"")</f>
        <v/>
      </c>
      <c r="D45" s="143" t="str">
        <f>IF('Ingoing Substances'!P47="Y",'Ingoing Substances'!H47,"")</f>
        <v/>
      </c>
      <c r="E45" s="144"/>
      <c r="F45" s="363"/>
      <c r="G45" s="135" t="str">
        <f>IF(OR(E45=Languages!$A$128,E45=Languages!$B$128),($C$7*C45*F45/100)/100,IF(OR(E45=Languages!$A$129,E45=Languages!$B$129),($C$7*(C45/('Ingoing Substances'!E47/100)))/100,""))</f>
        <v/>
      </c>
      <c r="H45" s="54"/>
      <c r="I45" s="18"/>
      <c r="J45" s="18"/>
      <c r="K45" s="18"/>
      <c r="L45" s="18"/>
      <c r="M45" s="18"/>
      <c r="N45" s="18"/>
      <c r="O45" s="9"/>
      <c r="P45" s="9"/>
      <c r="Q45" s="9"/>
      <c r="R45" s="9"/>
      <c r="S45" s="9"/>
      <c r="T45" s="9"/>
    </row>
    <row r="46" spans="1:20" ht="15.75">
      <c r="A46" s="130">
        <v>37</v>
      </c>
      <c r="B46" s="148" t="str">
        <f>IF('Ingoing Substances'!P48="Y",'Ingoing Substances'!B48,"")</f>
        <v/>
      </c>
      <c r="C46" s="143" t="str">
        <f>IF('Ingoing Substances'!P48="Y",'Ingoing Substances'!I48,"")</f>
        <v/>
      </c>
      <c r="D46" s="143" t="str">
        <f>IF('Ingoing Substances'!P48="Y",'Ingoing Substances'!H48,"")</f>
        <v/>
      </c>
      <c r="E46" s="144"/>
      <c r="F46" s="363"/>
      <c r="G46" s="135" t="str">
        <f>IF(OR(E46=Languages!$A$128,E46=Languages!$B$128),($C$7*C46*F46/100)/100,IF(OR(E46=Languages!$A$129,E46=Languages!$B$129),($C$7*(C46/('Ingoing Substances'!E48/100)))/100,""))</f>
        <v/>
      </c>
      <c r="H46" s="54"/>
      <c r="I46" s="18"/>
      <c r="J46" s="18"/>
      <c r="K46" s="18"/>
      <c r="L46" s="18"/>
      <c r="M46" s="18"/>
      <c r="N46" s="18"/>
      <c r="O46" s="9"/>
      <c r="P46" s="9"/>
      <c r="Q46" s="9"/>
      <c r="R46" s="9"/>
      <c r="S46" s="9"/>
      <c r="T46" s="9"/>
    </row>
    <row r="47" spans="1:20" ht="15.75">
      <c r="A47" s="130">
        <v>38</v>
      </c>
      <c r="B47" s="148" t="str">
        <f>IF('Ingoing Substances'!P49="Y",'Ingoing Substances'!B49,"")</f>
        <v/>
      </c>
      <c r="C47" s="143" t="str">
        <f>IF('Ingoing Substances'!P49="Y",'Ingoing Substances'!I49,"")</f>
        <v/>
      </c>
      <c r="D47" s="143" t="str">
        <f>IF('Ingoing Substances'!P49="Y",'Ingoing Substances'!H49,"")</f>
        <v/>
      </c>
      <c r="E47" s="144"/>
      <c r="F47" s="363"/>
      <c r="G47" s="135" t="str">
        <f>IF(OR(E47=Languages!$A$128,E47=Languages!$B$128),($C$7*C47*F47/100)/100,IF(OR(E47=Languages!$A$129,E47=Languages!$B$129),($C$7*(C47/('Ingoing Substances'!E49/100)))/100,""))</f>
        <v/>
      </c>
      <c r="H47" s="54"/>
      <c r="I47" s="18"/>
      <c r="J47" s="18"/>
      <c r="K47" s="18"/>
      <c r="L47" s="18"/>
      <c r="M47" s="18"/>
      <c r="N47" s="18"/>
      <c r="O47" s="9"/>
      <c r="P47" s="9"/>
      <c r="Q47" s="9"/>
      <c r="R47" s="9"/>
      <c r="S47" s="9"/>
      <c r="T47" s="9"/>
    </row>
    <row r="48" spans="1:20" ht="15.75">
      <c r="A48" s="130">
        <v>39</v>
      </c>
      <c r="B48" s="148" t="str">
        <f>IF('Ingoing Substances'!P50="Y",'Ingoing Substances'!B50,"")</f>
        <v/>
      </c>
      <c r="C48" s="143" t="str">
        <f>IF('Ingoing Substances'!P50="Y",'Ingoing Substances'!I50,"")</f>
        <v/>
      </c>
      <c r="D48" s="143" t="str">
        <f>IF('Ingoing Substances'!P50="Y",'Ingoing Substances'!H50,"")</f>
        <v/>
      </c>
      <c r="E48" s="144"/>
      <c r="F48" s="363"/>
      <c r="G48" s="135" t="str">
        <f>IF(OR(E48=Languages!$A$128,E48=Languages!$B$128),($C$7*C48*F48/100)/100,IF(OR(E48=Languages!$A$129,E48=Languages!$B$129),($C$7*(C48/('Ingoing Substances'!E50/100)))/100,""))</f>
        <v/>
      </c>
      <c r="H48" s="54"/>
      <c r="I48" s="18"/>
      <c r="J48" s="18"/>
      <c r="K48" s="18"/>
      <c r="L48" s="18"/>
      <c r="M48" s="18"/>
      <c r="N48" s="18"/>
      <c r="O48" s="9"/>
      <c r="P48" s="9"/>
      <c r="Q48" s="9"/>
      <c r="R48" s="9"/>
      <c r="S48" s="9"/>
      <c r="T48" s="9"/>
    </row>
    <row r="49" spans="1:20" ht="15.75">
      <c r="A49" s="130">
        <v>40</v>
      </c>
      <c r="B49" s="148" t="str">
        <f>IF('Ingoing Substances'!P51="Y",'Ingoing Substances'!B51,"")</f>
        <v/>
      </c>
      <c r="C49" s="143" t="str">
        <f>IF('Ingoing Substances'!P51="Y",'Ingoing Substances'!I51,"")</f>
        <v/>
      </c>
      <c r="D49" s="143" t="str">
        <f>IF('Ingoing Substances'!P51="Y",'Ingoing Substances'!H51,"")</f>
        <v/>
      </c>
      <c r="E49" s="144"/>
      <c r="F49" s="363"/>
      <c r="G49" s="135" t="str">
        <f>IF(OR(E49=Languages!$A$128,E49=Languages!$B$128),($C$7*C49*F49/100)/100,IF(OR(E49=Languages!$A$129,E49=Languages!$B$129),($C$7*(C49/('Ingoing Substances'!E51/100)))/100,""))</f>
        <v/>
      </c>
      <c r="H49" s="54"/>
      <c r="I49" s="18"/>
      <c r="J49" s="18"/>
      <c r="K49" s="18"/>
      <c r="L49" s="18"/>
      <c r="M49" s="18"/>
      <c r="N49" s="18"/>
      <c r="O49" s="9"/>
      <c r="P49" s="9"/>
      <c r="Q49" s="9"/>
      <c r="R49" s="9"/>
      <c r="S49" s="9"/>
      <c r="T49" s="9"/>
    </row>
    <row r="50" spans="1:20" ht="15.75">
      <c r="A50" s="130">
        <v>41</v>
      </c>
      <c r="B50" s="148" t="str">
        <f>IF('Ingoing Substances'!P52="Y",'Ingoing Substances'!B52,"")</f>
        <v/>
      </c>
      <c r="C50" s="143" t="str">
        <f>IF('Ingoing Substances'!P52="Y",'Ingoing Substances'!I52,"")</f>
        <v/>
      </c>
      <c r="D50" s="143" t="str">
        <f>IF('Ingoing Substances'!P52="Y",'Ingoing Substances'!H52,"")</f>
        <v/>
      </c>
      <c r="E50" s="144"/>
      <c r="F50" s="363"/>
      <c r="G50" s="135" t="str">
        <f>IF(OR(E50=Languages!$A$128,E50=Languages!$B$128),($C$7*C50*F50/100)/100,IF(OR(E50=Languages!$A$129,E50=Languages!$B$129),($C$7*(C50/('Ingoing Substances'!E52/100)))/100,""))</f>
        <v/>
      </c>
      <c r="H50" s="54"/>
      <c r="I50" s="18"/>
      <c r="J50" s="18"/>
      <c r="K50" s="18"/>
      <c r="L50" s="18"/>
      <c r="M50" s="18"/>
      <c r="N50" s="18"/>
      <c r="O50" s="9"/>
      <c r="P50" s="9"/>
      <c r="Q50" s="9"/>
      <c r="R50" s="9"/>
      <c r="S50" s="9"/>
      <c r="T50" s="9"/>
    </row>
    <row r="51" spans="1:20" ht="15.75">
      <c r="A51" s="130">
        <v>42</v>
      </c>
      <c r="B51" s="148" t="str">
        <f>IF('Ingoing Substances'!P53="Y",'Ingoing Substances'!B53,"")</f>
        <v/>
      </c>
      <c r="C51" s="143" t="str">
        <f>IF('Ingoing Substances'!P53="Y",'Ingoing Substances'!I53,"")</f>
        <v/>
      </c>
      <c r="D51" s="143" t="str">
        <f>IF('Ingoing Substances'!P53="Y",'Ingoing Substances'!H53,"")</f>
        <v/>
      </c>
      <c r="E51" s="144"/>
      <c r="F51" s="363"/>
      <c r="G51" s="135" t="str">
        <f>IF(OR(E51=Languages!$A$128,E51=Languages!$B$128),($C$7*C51*F51/100)/100,IF(OR(E51=Languages!$A$129,E51=Languages!$B$129),($C$7*(C51/('Ingoing Substances'!E53/100)))/100,""))</f>
        <v/>
      </c>
      <c r="H51" s="54"/>
      <c r="I51" s="18"/>
      <c r="J51" s="18"/>
      <c r="K51" s="18"/>
      <c r="L51" s="18"/>
      <c r="M51" s="18"/>
      <c r="N51" s="18"/>
      <c r="O51" s="9"/>
      <c r="P51" s="9"/>
      <c r="Q51" s="9"/>
      <c r="R51" s="9"/>
      <c r="S51" s="9"/>
      <c r="T51" s="9"/>
    </row>
    <row r="52" spans="1:20" ht="15.75">
      <c r="A52" s="130">
        <v>43</v>
      </c>
      <c r="B52" s="148" t="str">
        <f>IF('Ingoing Substances'!P54="Y",'Ingoing Substances'!B54,"")</f>
        <v/>
      </c>
      <c r="C52" s="143" t="str">
        <f>IF('Ingoing Substances'!P54="Y",'Ingoing Substances'!I54,"")</f>
        <v/>
      </c>
      <c r="D52" s="143" t="str">
        <f>IF('Ingoing Substances'!P54="Y",'Ingoing Substances'!H54,"")</f>
        <v/>
      </c>
      <c r="E52" s="144"/>
      <c r="F52" s="363"/>
      <c r="G52" s="135" t="str">
        <f>IF(OR(E52=Languages!$A$128,E52=Languages!$B$128),($C$7*C52*F52/100)/100,IF(OR(E52=Languages!$A$129,E52=Languages!$B$129),($C$7*(C52/('Ingoing Substances'!E54/100)))/100,""))</f>
        <v/>
      </c>
      <c r="H52" s="54"/>
      <c r="I52" s="18"/>
      <c r="J52" s="18"/>
      <c r="K52" s="18"/>
      <c r="L52" s="18"/>
      <c r="M52" s="18"/>
      <c r="N52" s="18"/>
      <c r="O52" s="9"/>
      <c r="P52" s="9"/>
      <c r="Q52" s="9"/>
      <c r="R52" s="9"/>
      <c r="S52" s="9"/>
      <c r="T52" s="9"/>
    </row>
    <row r="53" spans="1:20" ht="15.75">
      <c r="A53" s="130">
        <v>44</v>
      </c>
      <c r="B53" s="148" t="str">
        <f>IF('Ingoing Substances'!P55="Y",'Ingoing Substances'!B55,"")</f>
        <v/>
      </c>
      <c r="C53" s="143" t="str">
        <f>IF('Ingoing Substances'!P55="Y",'Ingoing Substances'!I55,"")</f>
        <v/>
      </c>
      <c r="D53" s="143" t="str">
        <f>IF('Ingoing Substances'!P55="Y",'Ingoing Substances'!H55,"")</f>
        <v/>
      </c>
      <c r="E53" s="144"/>
      <c r="F53" s="363"/>
      <c r="G53" s="135" t="str">
        <f>IF(OR(E53=Languages!$A$128,E53=Languages!$B$128),($C$7*C53*F53/100)/100,IF(OR(E53=Languages!$A$129,E53=Languages!$B$129),($C$7*(C53/('Ingoing Substances'!E55/100)))/100,""))</f>
        <v/>
      </c>
      <c r="H53" s="54"/>
      <c r="I53" s="18"/>
      <c r="J53" s="18"/>
      <c r="K53" s="18"/>
      <c r="L53" s="18"/>
      <c r="M53" s="18"/>
      <c r="N53" s="18"/>
      <c r="O53" s="9"/>
      <c r="P53" s="9"/>
      <c r="Q53" s="9"/>
      <c r="R53" s="9"/>
      <c r="S53" s="9"/>
      <c r="T53" s="9"/>
    </row>
    <row r="54" spans="1:20" ht="15.75">
      <c r="A54" s="130">
        <v>45</v>
      </c>
      <c r="B54" s="148" t="str">
        <f>IF('Ingoing Substances'!P56="Y",'Ingoing Substances'!B56,"")</f>
        <v/>
      </c>
      <c r="C54" s="143" t="str">
        <f>IF('Ingoing Substances'!P56="Y",'Ingoing Substances'!I56,"")</f>
        <v/>
      </c>
      <c r="D54" s="143" t="str">
        <f>IF('Ingoing Substances'!P56="Y",'Ingoing Substances'!H56,"")</f>
        <v/>
      </c>
      <c r="E54" s="144"/>
      <c r="F54" s="363"/>
      <c r="G54" s="135" t="str">
        <f>IF(OR(E54=Languages!$A$128,E54=Languages!$B$128),($C$7*C54*F54/100)/100,IF(OR(E54=Languages!$A$129,E54=Languages!$B$129),($C$7*(C54/('Ingoing Substances'!E56/100)))/100,""))</f>
        <v/>
      </c>
      <c r="H54" s="54"/>
      <c r="I54" s="18"/>
      <c r="J54" s="18"/>
      <c r="K54" s="18"/>
      <c r="L54" s="18"/>
      <c r="M54" s="18"/>
      <c r="N54" s="18"/>
      <c r="O54" s="9"/>
      <c r="P54" s="9"/>
      <c r="Q54" s="9"/>
      <c r="R54" s="9"/>
      <c r="S54" s="9"/>
      <c r="T54" s="9"/>
    </row>
    <row r="55" spans="1:20" ht="15.75">
      <c r="A55" s="130">
        <v>46</v>
      </c>
      <c r="B55" s="148" t="str">
        <f>IF('Ingoing Substances'!P57="Y",'Ingoing Substances'!B57,"")</f>
        <v/>
      </c>
      <c r="C55" s="143" t="str">
        <f>IF('Ingoing Substances'!P57="Y",'Ingoing Substances'!I57,"")</f>
        <v/>
      </c>
      <c r="D55" s="143" t="str">
        <f>IF('Ingoing Substances'!P57="Y",'Ingoing Substances'!H57,"")</f>
        <v/>
      </c>
      <c r="E55" s="144"/>
      <c r="F55" s="363"/>
      <c r="G55" s="135" t="str">
        <f>IF(OR(E55=Languages!$A$128,E55=Languages!$B$128),($C$7*C55*F55/100)/100,IF(OR(E55=Languages!$A$129,E55=Languages!$B$129),($C$7*(C55/('Ingoing Substances'!E57/100)))/100,""))</f>
        <v/>
      </c>
      <c r="H55" s="54"/>
      <c r="I55" s="18"/>
      <c r="J55" s="18"/>
      <c r="K55" s="18"/>
      <c r="L55" s="18"/>
      <c r="M55" s="18"/>
      <c r="N55" s="18"/>
      <c r="O55" s="9"/>
      <c r="P55" s="9"/>
      <c r="Q55" s="9"/>
      <c r="R55" s="9"/>
      <c r="S55" s="9"/>
      <c r="T55" s="9"/>
    </row>
    <row r="56" spans="1:20" ht="15.75">
      <c r="A56" s="130">
        <v>47</v>
      </c>
      <c r="B56" s="148" t="str">
        <f>IF('Ingoing Substances'!P58="Y",'Ingoing Substances'!B58,"")</f>
        <v/>
      </c>
      <c r="C56" s="143" t="str">
        <f>IF('Ingoing Substances'!P58="Y",'Ingoing Substances'!I58,"")</f>
        <v/>
      </c>
      <c r="D56" s="143" t="str">
        <f>IF('Ingoing Substances'!P58="Y",'Ingoing Substances'!H58,"")</f>
        <v/>
      </c>
      <c r="E56" s="144"/>
      <c r="F56" s="363"/>
      <c r="G56" s="135" t="str">
        <f>IF(OR(E56=Languages!$A$128,E56=Languages!$B$128),($C$7*C56*F56/100)/100,IF(OR(E56=Languages!$A$129,E56=Languages!$B$129),($C$7*(C56/('Ingoing Substances'!E58/100)))/100,""))</f>
        <v/>
      </c>
      <c r="H56" s="54"/>
      <c r="I56" s="18"/>
      <c r="J56" s="18"/>
      <c r="K56" s="18"/>
      <c r="L56" s="18"/>
      <c r="M56" s="18"/>
      <c r="N56" s="18"/>
      <c r="O56" s="9"/>
      <c r="P56" s="9"/>
      <c r="Q56" s="9"/>
      <c r="R56" s="9"/>
      <c r="S56" s="9"/>
      <c r="T56" s="9"/>
    </row>
    <row r="57" spans="1:20" ht="15.75">
      <c r="A57" s="130">
        <v>48</v>
      </c>
      <c r="B57" s="148" t="str">
        <f>IF('Ingoing Substances'!P59="Y",'Ingoing Substances'!B59,"")</f>
        <v/>
      </c>
      <c r="C57" s="143" t="str">
        <f>IF('Ingoing Substances'!P59="Y",'Ingoing Substances'!I59,"")</f>
        <v/>
      </c>
      <c r="D57" s="143" t="str">
        <f>IF('Ingoing Substances'!P59="Y",'Ingoing Substances'!H59,"")</f>
        <v/>
      </c>
      <c r="E57" s="144"/>
      <c r="F57" s="363"/>
      <c r="G57" s="135" t="str">
        <f>IF(OR(E57=Languages!$A$128,E57=Languages!$B$128),($C$7*C57*F57/100)/100,IF(OR(E57=Languages!$A$129,E57=Languages!$B$129),($C$7*(C57/('Ingoing Substances'!E59/100)))/100,""))</f>
        <v/>
      </c>
      <c r="H57" s="54"/>
      <c r="I57" s="18"/>
      <c r="J57" s="18"/>
      <c r="K57" s="18"/>
      <c r="L57" s="18"/>
      <c r="M57" s="18"/>
      <c r="N57" s="18"/>
      <c r="O57" s="9"/>
      <c r="P57" s="9"/>
      <c r="Q57" s="9"/>
      <c r="R57" s="9"/>
      <c r="S57" s="9"/>
      <c r="T57" s="9"/>
    </row>
    <row r="58" spans="1:20" ht="15.75">
      <c r="A58" s="130">
        <v>49</v>
      </c>
      <c r="B58" s="148" t="str">
        <f>IF('Ingoing Substances'!P60="Y",'Ingoing Substances'!B60,"")</f>
        <v/>
      </c>
      <c r="C58" s="143" t="str">
        <f>IF('Ingoing Substances'!P60="Y",'Ingoing Substances'!I60,"")</f>
        <v/>
      </c>
      <c r="D58" s="143" t="str">
        <f>IF('Ingoing Substances'!P60="Y",'Ingoing Substances'!H60,"")</f>
        <v/>
      </c>
      <c r="E58" s="144"/>
      <c r="F58" s="363"/>
      <c r="G58" s="135" t="str">
        <f>IF(OR(E58=Languages!$A$128,E58=Languages!$B$128),($C$7*C58*F58/100)/100,IF(OR(E58=Languages!$A$129,E58=Languages!$B$129),($C$7*(C58/('Ingoing Substances'!E60/100)))/100,""))</f>
        <v/>
      </c>
      <c r="H58" s="54"/>
      <c r="I58" s="18"/>
      <c r="J58" s="18"/>
      <c r="K58" s="18"/>
      <c r="L58" s="18"/>
      <c r="M58" s="18"/>
      <c r="N58" s="18"/>
      <c r="O58" s="9"/>
      <c r="P58" s="9"/>
      <c r="Q58" s="9"/>
      <c r="R58" s="9"/>
      <c r="S58" s="9"/>
      <c r="T58" s="9"/>
    </row>
    <row r="59" spans="1:20" ht="15.75">
      <c r="A59" s="130">
        <v>50</v>
      </c>
      <c r="B59" s="148" t="str">
        <f>IF('Ingoing Substances'!P61="Y",'Ingoing Substances'!B61,"")</f>
        <v/>
      </c>
      <c r="C59" s="143" t="str">
        <f>IF('Ingoing Substances'!P61="Y",'Ingoing Substances'!I61,"")</f>
        <v/>
      </c>
      <c r="D59" s="143" t="str">
        <f>IF('Ingoing Substances'!P61="Y",'Ingoing Substances'!H61,"")</f>
        <v/>
      </c>
      <c r="E59" s="144"/>
      <c r="F59" s="363"/>
      <c r="G59" s="135" t="str">
        <f>IF(OR(E59=Languages!$A$128,E59=Languages!$B$128),($C$7*C59*F59/100)/100,IF(OR(E59=Languages!$A$129,E59=Languages!$B$129),($C$7*(C59/('Ingoing Substances'!E61/100)))/100,""))</f>
        <v/>
      </c>
      <c r="H59" s="54"/>
      <c r="I59" s="18"/>
      <c r="J59" s="18"/>
      <c r="K59" s="18"/>
      <c r="L59" s="18"/>
      <c r="M59" s="18"/>
      <c r="N59" s="18"/>
      <c r="O59" s="9"/>
      <c r="P59" s="9"/>
      <c r="Q59" s="9"/>
      <c r="R59" s="9"/>
      <c r="S59" s="9"/>
      <c r="T59" s="9"/>
    </row>
    <row r="60" spans="1:20" s="111" customFormat="1" ht="15.75">
      <c r="A60" s="136"/>
      <c r="B60" s="145" t="str">
        <f>'Formulation Pre-Products'!B62</f>
        <v>Sum:</v>
      </c>
      <c r="C60" s="146">
        <f t="shared" ref="C60" si="0">SUM(C11:C59)</f>
        <v>0</v>
      </c>
      <c r="D60" s="137"/>
      <c r="E60" s="138"/>
      <c r="F60" s="138"/>
      <c r="G60" s="138"/>
      <c r="H60" s="139"/>
      <c r="I60" s="98"/>
      <c r="J60" s="98"/>
      <c r="K60" s="98"/>
      <c r="L60" s="98"/>
      <c r="M60" s="98"/>
      <c r="N60" s="98"/>
      <c r="O60" s="140"/>
      <c r="P60" s="140"/>
      <c r="Q60" s="140"/>
      <c r="R60" s="140"/>
      <c r="S60" s="140"/>
      <c r="T60" s="140"/>
    </row>
    <row r="61" spans="1:20" s="111" customFormat="1" ht="15.75">
      <c r="A61" s="138"/>
      <c r="B61" s="50" t="str">
        <f>IF(Product!$C$2=Languages!A3,Languages!A168,Languages!B168)</f>
        <v>3) Only ingoing substances containing palm/palmkernel oil are visible</v>
      </c>
      <c r="C61" s="138"/>
      <c r="D61" s="137"/>
      <c r="E61" s="137"/>
      <c r="F61" s="137"/>
      <c r="G61" s="138"/>
      <c r="H61" s="139"/>
      <c r="I61" s="98"/>
      <c r="J61" s="98"/>
      <c r="K61" s="98"/>
      <c r="L61" s="98"/>
      <c r="M61" s="98"/>
      <c r="N61" s="98"/>
      <c r="O61" s="140"/>
      <c r="P61" s="140"/>
      <c r="Q61" s="140"/>
      <c r="R61" s="140"/>
      <c r="S61" s="140"/>
      <c r="T61" s="140"/>
    </row>
    <row r="62" spans="1:20" s="111" customFormat="1" ht="15.75">
      <c r="A62" s="138"/>
      <c r="B62" s="137"/>
      <c r="C62" s="138"/>
      <c r="D62" s="137"/>
      <c r="E62" s="137"/>
      <c r="F62" s="137"/>
      <c r="G62" s="138"/>
      <c r="H62" s="139"/>
      <c r="I62" s="98"/>
      <c r="J62" s="98"/>
      <c r="K62" s="98"/>
      <c r="L62" s="98"/>
      <c r="M62" s="98"/>
      <c r="N62" s="98"/>
      <c r="O62" s="140"/>
      <c r="P62" s="140"/>
      <c r="Q62" s="140"/>
      <c r="R62" s="140"/>
      <c r="S62" s="140"/>
      <c r="T62" s="140"/>
    </row>
    <row r="63" spans="1:20" s="111" customFormat="1" ht="46.5" customHeight="1">
      <c r="A63" s="141"/>
      <c r="B63" s="586" t="str">
        <f>'Formulation Pre-Products'!B67:H67</f>
        <v>remarks of the applicant</v>
      </c>
      <c r="C63" s="587"/>
      <c r="D63" s="587"/>
      <c r="E63" s="587"/>
      <c r="F63" s="587"/>
      <c r="G63" s="588"/>
      <c r="H63" s="139"/>
      <c r="I63" s="98"/>
      <c r="J63" s="98"/>
      <c r="K63" s="98"/>
      <c r="L63" s="98"/>
      <c r="M63" s="98"/>
      <c r="N63" s="98"/>
      <c r="O63" s="140"/>
      <c r="P63" s="140"/>
      <c r="Q63" s="140"/>
      <c r="R63" s="140"/>
      <c r="S63" s="140"/>
      <c r="T63" s="140"/>
    </row>
    <row r="64" spans="1:20" ht="15.75">
      <c r="A64" s="53"/>
      <c r="B64" s="54"/>
      <c r="C64" s="53"/>
      <c r="D64" s="54"/>
      <c r="E64" s="54"/>
      <c r="F64" s="54"/>
      <c r="G64" s="55"/>
      <c r="H64" s="54"/>
      <c r="I64" s="18"/>
      <c r="J64" s="18"/>
      <c r="K64" s="18"/>
      <c r="L64" s="18"/>
      <c r="M64" s="18"/>
      <c r="N64" s="18"/>
      <c r="O64" s="9"/>
      <c r="P64" s="9"/>
      <c r="Q64" s="9"/>
      <c r="R64" s="9"/>
      <c r="S64" s="9"/>
      <c r="T64" s="9"/>
    </row>
    <row r="65" spans="1:20" ht="15.75">
      <c r="A65" s="53"/>
      <c r="B65" s="54"/>
      <c r="C65" s="53"/>
      <c r="D65" s="54"/>
      <c r="E65" s="54"/>
      <c r="F65" s="54"/>
      <c r="G65" s="55"/>
      <c r="H65" s="54"/>
      <c r="I65" s="18"/>
      <c r="J65" s="18"/>
      <c r="K65" s="18"/>
      <c r="L65" s="18"/>
      <c r="M65" s="18"/>
      <c r="N65" s="18"/>
      <c r="O65" s="9"/>
      <c r="P65" s="9"/>
      <c r="Q65" s="9"/>
      <c r="R65" s="9"/>
      <c r="S65" s="9"/>
      <c r="T65" s="9"/>
    </row>
    <row r="66" spans="1:20" ht="15.75">
      <c r="A66" s="53"/>
      <c r="B66" s="54"/>
      <c r="C66" s="53"/>
      <c r="D66" s="54"/>
      <c r="E66" s="54"/>
      <c r="F66" s="54"/>
      <c r="G66" s="55"/>
      <c r="H66" s="54"/>
      <c r="I66" s="18"/>
      <c r="J66" s="18"/>
      <c r="K66" s="18"/>
      <c r="L66" s="18"/>
      <c r="M66" s="18"/>
      <c r="N66" s="18"/>
      <c r="O66" s="9"/>
      <c r="P66" s="9"/>
      <c r="Q66" s="9"/>
      <c r="R66" s="9"/>
      <c r="S66" s="9"/>
      <c r="T66" s="9"/>
    </row>
    <row r="67" spans="1:20" ht="15.75">
      <c r="A67" s="53"/>
      <c r="B67" s="54"/>
      <c r="C67" s="53"/>
      <c r="D67" s="54"/>
      <c r="E67" s="54"/>
      <c r="F67" s="54"/>
      <c r="G67" s="55"/>
      <c r="H67" s="54"/>
      <c r="I67" s="18"/>
      <c r="J67" s="18"/>
      <c r="K67" s="18"/>
      <c r="L67" s="18"/>
      <c r="M67" s="18"/>
      <c r="N67" s="18"/>
      <c r="O67" s="9"/>
      <c r="P67" s="9"/>
      <c r="Q67" s="9"/>
      <c r="R67" s="9"/>
      <c r="S67" s="9"/>
      <c r="T67" s="9"/>
    </row>
    <row r="68" spans="1:20" ht="15.75">
      <c r="A68" s="53"/>
      <c r="B68" s="54"/>
      <c r="C68" s="53"/>
      <c r="D68" s="54"/>
      <c r="E68" s="54"/>
      <c r="F68" s="54"/>
      <c r="G68" s="55"/>
      <c r="H68" s="54"/>
      <c r="I68" s="18"/>
      <c r="J68" s="18"/>
      <c r="K68" s="18"/>
      <c r="L68" s="18"/>
      <c r="M68" s="18"/>
      <c r="N68" s="18"/>
      <c r="O68" s="9"/>
      <c r="P68" s="9"/>
      <c r="Q68" s="9"/>
      <c r="R68" s="9"/>
      <c r="S68" s="9"/>
      <c r="T68" s="9"/>
    </row>
    <row r="69" spans="1:20" ht="15.75">
      <c r="A69" s="53"/>
      <c r="B69" s="54"/>
      <c r="C69" s="53"/>
      <c r="D69" s="54"/>
      <c r="E69" s="54"/>
      <c r="F69" s="54"/>
      <c r="G69" s="55"/>
      <c r="H69" s="54"/>
      <c r="I69" s="18"/>
      <c r="J69" s="18"/>
      <c r="K69" s="18"/>
      <c r="L69" s="18"/>
      <c r="M69" s="18"/>
      <c r="N69" s="18"/>
      <c r="O69" s="9"/>
      <c r="P69" s="9"/>
      <c r="Q69" s="9"/>
      <c r="R69" s="9"/>
      <c r="S69" s="9"/>
      <c r="T69" s="9"/>
    </row>
    <row r="70" spans="1:20" ht="15.75">
      <c r="A70" s="53"/>
      <c r="B70" s="54"/>
      <c r="C70" s="53"/>
      <c r="D70" s="54"/>
      <c r="E70" s="54"/>
      <c r="F70" s="54"/>
      <c r="G70" s="55"/>
      <c r="H70" s="54"/>
      <c r="I70" s="18"/>
      <c r="J70" s="18"/>
      <c r="K70" s="18"/>
      <c r="L70" s="18"/>
      <c r="M70" s="18"/>
      <c r="N70" s="18"/>
      <c r="O70" s="9"/>
      <c r="P70" s="9"/>
      <c r="Q70" s="9"/>
      <c r="R70" s="9"/>
      <c r="S70" s="9"/>
      <c r="T70" s="9"/>
    </row>
    <row r="71" spans="1:20" ht="15.75">
      <c r="A71" s="53"/>
      <c r="B71" s="54"/>
      <c r="C71" s="53"/>
      <c r="D71" s="54"/>
      <c r="E71" s="54"/>
      <c r="F71" s="54"/>
      <c r="G71" s="55"/>
      <c r="H71" s="54"/>
      <c r="I71" s="18"/>
      <c r="J71" s="18"/>
      <c r="K71" s="18"/>
      <c r="L71" s="18"/>
      <c r="M71" s="18"/>
      <c r="N71" s="18"/>
      <c r="O71" s="9"/>
      <c r="P71" s="9"/>
      <c r="Q71" s="9"/>
      <c r="R71" s="9"/>
      <c r="S71" s="9"/>
      <c r="T71" s="9"/>
    </row>
    <row r="72" spans="1:20" ht="15.75">
      <c r="A72" s="53"/>
      <c r="B72" s="54"/>
      <c r="C72" s="53"/>
      <c r="D72" s="54"/>
      <c r="E72" s="54"/>
      <c r="F72" s="54"/>
      <c r="G72" s="55"/>
      <c r="H72" s="54"/>
      <c r="I72" s="18"/>
      <c r="J72" s="18"/>
      <c r="K72" s="18"/>
      <c r="L72" s="18"/>
      <c r="M72" s="18"/>
      <c r="N72" s="18"/>
      <c r="O72" s="9"/>
      <c r="P72" s="9"/>
      <c r="Q72" s="9"/>
      <c r="R72" s="9"/>
      <c r="S72" s="9"/>
      <c r="T72" s="9"/>
    </row>
    <row r="73" spans="1:20" ht="15.75">
      <c r="A73" s="53"/>
      <c r="B73" s="54"/>
      <c r="C73" s="53"/>
      <c r="D73" s="54"/>
      <c r="E73" s="54"/>
      <c r="F73" s="54"/>
      <c r="G73" s="55"/>
      <c r="H73" s="54"/>
      <c r="I73" s="18"/>
      <c r="J73" s="18"/>
      <c r="K73" s="18"/>
      <c r="L73" s="18"/>
      <c r="M73" s="18"/>
      <c r="N73" s="18"/>
      <c r="O73" s="9"/>
      <c r="P73" s="9"/>
      <c r="Q73" s="9"/>
      <c r="R73" s="9"/>
      <c r="S73" s="9"/>
      <c r="T73" s="9"/>
    </row>
    <row r="74" spans="1:20" ht="15.75">
      <c r="A74" s="53"/>
      <c r="B74" s="54"/>
      <c r="C74" s="53"/>
      <c r="D74" s="54"/>
      <c r="E74" s="54"/>
      <c r="F74" s="54"/>
      <c r="G74" s="55"/>
      <c r="H74" s="54"/>
      <c r="I74" s="18"/>
      <c r="J74" s="18"/>
      <c r="K74" s="18"/>
      <c r="L74" s="18"/>
      <c r="M74" s="18"/>
      <c r="N74" s="18"/>
      <c r="O74" s="9"/>
      <c r="P74" s="9"/>
      <c r="Q74" s="9"/>
      <c r="R74" s="9"/>
      <c r="S74" s="9"/>
      <c r="T74" s="9"/>
    </row>
    <row r="75" spans="1:20" ht="15.75">
      <c r="A75" s="53"/>
      <c r="B75" s="54"/>
      <c r="C75" s="53"/>
      <c r="D75" s="54"/>
      <c r="E75" s="54"/>
      <c r="F75" s="54"/>
      <c r="G75" s="55"/>
      <c r="H75" s="54"/>
      <c r="I75" s="18"/>
      <c r="J75" s="18"/>
      <c r="K75" s="18"/>
      <c r="L75" s="18"/>
      <c r="M75" s="18"/>
      <c r="N75" s="18"/>
      <c r="O75" s="9"/>
      <c r="P75" s="9"/>
      <c r="Q75" s="9"/>
      <c r="R75" s="9"/>
      <c r="S75" s="9"/>
      <c r="T75" s="9"/>
    </row>
    <row r="76" spans="1:20" ht="15.75">
      <c r="A76" s="53"/>
      <c r="B76" s="54"/>
      <c r="C76" s="53"/>
      <c r="D76" s="54"/>
      <c r="E76" s="54"/>
      <c r="F76" s="54"/>
      <c r="G76" s="55"/>
      <c r="H76" s="54"/>
      <c r="I76" s="18"/>
      <c r="J76" s="18"/>
      <c r="K76" s="18"/>
      <c r="L76" s="18"/>
      <c r="M76" s="18"/>
      <c r="N76" s="18"/>
      <c r="O76" s="9"/>
      <c r="P76" s="9"/>
      <c r="Q76" s="9"/>
      <c r="R76" s="9"/>
      <c r="S76" s="9"/>
      <c r="T76" s="9"/>
    </row>
    <row r="77" spans="1:20" ht="15.75">
      <c r="A77" s="53"/>
      <c r="B77" s="54"/>
      <c r="C77" s="53"/>
      <c r="D77" s="54"/>
      <c r="E77" s="54"/>
      <c r="F77" s="54"/>
      <c r="G77" s="55"/>
      <c r="H77" s="54"/>
      <c r="I77" s="18"/>
      <c r="J77" s="18"/>
      <c r="K77" s="18"/>
      <c r="L77" s="18"/>
      <c r="M77" s="18"/>
      <c r="N77" s="18"/>
      <c r="O77" s="9"/>
      <c r="P77" s="9"/>
      <c r="Q77" s="9"/>
      <c r="R77" s="9"/>
      <c r="S77" s="9"/>
      <c r="T77" s="9"/>
    </row>
    <row r="78" spans="1:20" ht="15.75">
      <c r="A78" s="53"/>
      <c r="B78" s="54"/>
      <c r="C78" s="53"/>
      <c r="D78" s="54"/>
      <c r="E78" s="54"/>
      <c r="F78" s="54"/>
      <c r="G78" s="55"/>
      <c r="H78" s="54"/>
      <c r="I78" s="18"/>
      <c r="J78" s="18"/>
      <c r="K78" s="18"/>
      <c r="L78" s="18"/>
      <c r="M78" s="18"/>
      <c r="N78" s="18"/>
      <c r="O78" s="9"/>
      <c r="P78" s="9"/>
      <c r="Q78" s="9"/>
      <c r="R78" s="9"/>
      <c r="S78" s="9"/>
      <c r="T78" s="9"/>
    </row>
    <row r="79" spans="1:20" ht="15.75">
      <c r="A79" s="53"/>
      <c r="B79" s="54"/>
      <c r="C79" s="53"/>
      <c r="D79" s="54"/>
      <c r="E79" s="54"/>
      <c r="F79" s="54"/>
      <c r="G79" s="55"/>
      <c r="H79" s="54"/>
      <c r="I79" s="18"/>
      <c r="J79" s="18"/>
      <c r="K79" s="18"/>
      <c r="L79" s="18"/>
      <c r="M79" s="18"/>
      <c r="N79" s="18"/>
      <c r="O79" s="9"/>
      <c r="P79" s="9"/>
      <c r="Q79" s="9"/>
      <c r="R79" s="9"/>
      <c r="S79" s="9"/>
      <c r="T79" s="9"/>
    </row>
    <row r="80" spans="1:20" ht="15.75">
      <c r="A80" s="53"/>
      <c r="B80" s="54"/>
      <c r="C80" s="53"/>
      <c r="D80" s="54"/>
      <c r="E80" s="54"/>
      <c r="F80" s="54"/>
      <c r="G80" s="55"/>
      <c r="H80" s="54"/>
      <c r="I80" s="18"/>
      <c r="J80" s="18"/>
      <c r="K80" s="18"/>
      <c r="L80" s="18"/>
      <c r="M80" s="18"/>
      <c r="N80" s="18"/>
      <c r="O80" s="9"/>
      <c r="P80" s="9"/>
      <c r="Q80" s="9"/>
      <c r="R80" s="9"/>
      <c r="S80" s="9"/>
      <c r="T80" s="9"/>
    </row>
    <row r="81" spans="1:20" ht="15.75">
      <c r="A81" s="53"/>
      <c r="B81" s="54"/>
      <c r="C81" s="53"/>
      <c r="D81" s="54"/>
      <c r="E81" s="54"/>
      <c r="F81" s="54"/>
      <c r="G81" s="55"/>
      <c r="H81" s="54"/>
      <c r="I81" s="18"/>
      <c r="J81" s="18"/>
      <c r="K81" s="18"/>
      <c r="L81" s="18"/>
      <c r="M81" s="18"/>
      <c r="N81" s="18"/>
      <c r="O81" s="9"/>
      <c r="P81" s="9"/>
      <c r="Q81" s="9"/>
      <c r="R81" s="9"/>
      <c r="S81" s="9"/>
      <c r="T81" s="9"/>
    </row>
    <row r="82" spans="1:20" ht="15.75">
      <c r="A82" s="53"/>
      <c r="B82" s="54"/>
      <c r="C82" s="53"/>
      <c r="D82" s="54"/>
      <c r="E82" s="54"/>
      <c r="F82" s="54"/>
      <c r="G82" s="55"/>
      <c r="H82" s="54"/>
      <c r="I82" s="18"/>
      <c r="J82" s="18"/>
      <c r="K82" s="18"/>
      <c r="L82" s="18"/>
      <c r="M82" s="18"/>
      <c r="N82" s="18"/>
      <c r="O82" s="9"/>
      <c r="P82" s="9"/>
      <c r="Q82" s="9"/>
      <c r="R82" s="9"/>
      <c r="S82" s="9"/>
      <c r="T82" s="9"/>
    </row>
    <row r="83" spans="1:20" ht="15.75">
      <c r="A83" s="53"/>
      <c r="B83" s="54"/>
      <c r="C83" s="53"/>
      <c r="D83" s="54"/>
      <c r="E83" s="54"/>
      <c r="F83" s="54"/>
      <c r="G83" s="55"/>
      <c r="H83" s="54"/>
      <c r="I83" s="18"/>
      <c r="J83" s="18"/>
      <c r="K83" s="18"/>
      <c r="L83" s="18"/>
      <c r="M83" s="18"/>
      <c r="N83" s="18"/>
      <c r="O83" s="9"/>
      <c r="P83" s="9"/>
      <c r="Q83" s="9"/>
      <c r="R83" s="9"/>
      <c r="S83" s="9"/>
      <c r="T83" s="9"/>
    </row>
    <row r="84" spans="1:20" ht="15.75">
      <c r="A84" s="53"/>
      <c r="B84" s="54"/>
      <c r="C84" s="53"/>
      <c r="D84" s="54"/>
      <c r="E84" s="54"/>
      <c r="F84" s="54"/>
      <c r="G84" s="55"/>
      <c r="H84" s="54"/>
      <c r="I84" s="18"/>
      <c r="J84" s="18"/>
      <c r="K84" s="18"/>
      <c r="L84" s="18"/>
      <c r="M84" s="18"/>
      <c r="N84" s="18"/>
      <c r="O84" s="9"/>
      <c r="P84" s="9"/>
      <c r="Q84" s="9"/>
      <c r="R84" s="9"/>
      <c r="S84" s="9"/>
      <c r="T84" s="9"/>
    </row>
    <row r="85" spans="1:20" ht="15.75">
      <c r="A85" s="53"/>
      <c r="B85" s="54"/>
      <c r="C85" s="53"/>
      <c r="D85" s="54"/>
      <c r="E85" s="54"/>
      <c r="F85" s="54"/>
      <c r="G85" s="55"/>
      <c r="H85" s="54"/>
      <c r="I85" s="18"/>
      <c r="J85" s="18"/>
      <c r="K85" s="18"/>
      <c r="L85" s="18"/>
      <c r="M85" s="18"/>
      <c r="N85" s="18"/>
      <c r="O85" s="9"/>
      <c r="P85" s="9"/>
      <c r="Q85" s="9"/>
      <c r="R85" s="9"/>
      <c r="S85" s="9"/>
      <c r="T85" s="9"/>
    </row>
    <row r="86" spans="1:20" ht="15.75">
      <c r="A86" s="97"/>
      <c r="B86" s="9"/>
      <c r="C86" s="97"/>
      <c r="D86" s="9"/>
      <c r="E86" s="9"/>
      <c r="F86" s="9"/>
      <c r="G86" s="34"/>
      <c r="H86" s="54"/>
      <c r="I86" s="18"/>
      <c r="J86" s="18"/>
      <c r="K86" s="18"/>
      <c r="L86" s="18"/>
      <c r="M86" s="18"/>
      <c r="N86" s="18"/>
      <c r="O86" s="9"/>
      <c r="P86" s="9"/>
      <c r="Q86" s="9"/>
      <c r="R86" s="9"/>
      <c r="S86" s="9"/>
      <c r="T86" s="9"/>
    </row>
    <row r="87" spans="1:20" ht="15.75">
      <c r="A87" s="97"/>
      <c r="B87" s="9"/>
      <c r="C87" s="97"/>
      <c r="D87" s="9"/>
      <c r="E87" s="9"/>
      <c r="F87" s="9"/>
      <c r="G87" s="34"/>
      <c r="H87" s="54"/>
      <c r="I87" s="18"/>
      <c r="J87" s="18"/>
      <c r="K87" s="18"/>
      <c r="L87" s="18"/>
      <c r="M87" s="18"/>
      <c r="N87" s="18"/>
      <c r="O87" s="9"/>
      <c r="P87" s="9"/>
      <c r="Q87" s="9"/>
      <c r="R87" s="9"/>
      <c r="S87" s="9"/>
      <c r="T87" s="9"/>
    </row>
    <row r="88" spans="1:20" ht="15.75">
      <c r="A88" s="97"/>
      <c r="B88" s="9"/>
      <c r="C88" s="97"/>
      <c r="D88" s="9"/>
      <c r="E88" s="9"/>
      <c r="F88" s="9"/>
      <c r="G88" s="34"/>
      <c r="H88" s="54"/>
      <c r="I88" s="18"/>
      <c r="J88" s="18"/>
      <c r="K88" s="18"/>
      <c r="L88" s="18"/>
      <c r="M88" s="18"/>
      <c r="N88" s="18"/>
      <c r="O88" s="9"/>
      <c r="P88" s="9"/>
      <c r="Q88" s="9"/>
      <c r="R88" s="9"/>
      <c r="S88" s="9"/>
      <c r="T88" s="9"/>
    </row>
    <row r="89" spans="1:20" ht="15.75">
      <c r="A89" s="97"/>
      <c r="B89" s="9"/>
      <c r="C89" s="97"/>
      <c r="D89" s="9"/>
      <c r="E89" s="9"/>
      <c r="F89" s="9"/>
      <c r="G89" s="34"/>
      <c r="H89" s="54"/>
      <c r="I89" s="18"/>
      <c r="J89" s="18"/>
      <c r="K89" s="18"/>
      <c r="L89" s="18"/>
      <c r="M89" s="18"/>
      <c r="N89" s="18"/>
      <c r="O89" s="9"/>
      <c r="P89" s="9"/>
      <c r="Q89" s="9"/>
      <c r="R89" s="9"/>
      <c r="S89" s="9"/>
      <c r="T89" s="9"/>
    </row>
    <row r="90" spans="1:20" ht="15.75">
      <c r="A90" s="97"/>
      <c r="B90" s="9"/>
      <c r="C90" s="97"/>
      <c r="D90" s="9"/>
      <c r="E90" s="9"/>
      <c r="F90" s="9"/>
      <c r="G90" s="34"/>
      <c r="H90" s="54"/>
      <c r="I90" s="18"/>
      <c r="J90" s="18"/>
      <c r="K90" s="18"/>
      <c r="L90" s="18"/>
      <c r="M90" s="18"/>
      <c r="N90" s="18"/>
      <c r="O90" s="9"/>
      <c r="P90" s="9"/>
      <c r="Q90" s="9"/>
      <c r="R90" s="9"/>
      <c r="S90" s="9"/>
      <c r="T90" s="9"/>
    </row>
    <row r="91" spans="1:20" ht="15.75">
      <c r="A91" s="97"/>
      <c r="B91" s="9"/>
      <c r="C91" s="97"/>
      <c r="D91" s="9"/>
      <c r="E91" s="9"/>
      <c r="F91" s="9"/>
      <c r="G91" s="34"/>
      <c r="H91" s="54"/>
      <c r="I91" s="18"/>
      <c r="J91" s="18"/>
      <c r="K91" s="18"/>
      <c r="L91" s="18"/>
      <c r="M91" s="18"/>
      <c r="N91" s="18"/>
      <c r="O91" s="9"/>
      <c r="P91" s="9"/>
      <c r="Q91" s="9"/>
      <c r="R91" s="9"/>
      <c r="S91" s="9"/>
      <c r="T91" s="9"/>
    </row>
    <row r="92" spans="1:20" ht="15.75">
      <c r="A92" s="97"/>
      <c r="B92" s="9"/>
      <c r="C92" s="97"/>
      <c r="D92" s="9"/>
      <c r="E92" s="9"/>
      <c r="F92" s="9"/>
      <c r="G92" s="34"/>
      <c r="H92" s="54"/>
      <c r="I92" s="18"/>
      <c r="J92" s="18"/>
      <c r="K92" s="18"/>
      <c r="L92" s="18"/>
      <c r="M92" s="18"/>
      <c r="N92" s="18"/>
      <c r="O92" s="9"/>
      <c r="P92" s="9"/>
      <c r="Q92" s="9"/>
      <c r="R92" s="9"/>
      <c r="S92" s="9"/>
      <c r="T92" s="9"/>
    </row>
    <row r="93" spans="1:20" ht="15.75">
      <c r="A93" s="97"/>
      <c r="B93" s="9"/>
      <c r="C93" s="97"/>
      <c r="D93" s="9"/>
      <c r="E93" s="9"/>
      <c r="F93" s="9"/>
      <c r="G93" s="34"/>
      <c r="H93" s="54"/>
      <c r="I93" s="18"/>
      <c r="J93" s="18"/>
      <c r="K93" s="18"/>
      <c r="L93" s="18"/>
      <c r="M93" s="18"/>
      <c r="N93" s="18"/>
      <c r="O93" s="9"/>
      <c r="P93" s="9"/>
      <c r="Q93" s="9"/>
      <c r="R93" s="9"/>
      <c r="S93" s="9"/>
      <c r="T93" s="9"/>
    </row>
    <row r="94" spans="1:20" ht="15.75">
      <c r="A94" s="97"/>
      <c r="B94" s="9"/>
      <c r="C94" s="97"/>
      <c r="D94" s="9"/>
      <c r="E94" s="9"/>
      <c r="F94" s="9"/>
      <c r="G94" s="34"/>
      <c r="H94" s="54"/>
      <c r="I94" s="18"/>
      <c r="J94" s="18"/>
      <c r="K94" s="18"/>
      <c r="L94" s="18"/>
      <c r="M94" s="18"/>
      <c r="N94" s="18"/>
      <c r="O94" s="9"/>
      <c r="P94" s="9"/>
      <c r="Q94" s="9"/>
      <c r="R94" s="9"/>
      <c r="S94" s="9"/>
      <c r="T94" s="9"/>
    </row>
    <row r="95" spans="1:20" ht="15.75">
      <c r="A95" s="97"/>
      <c r="B95" s="9"/>
      <c r="C95" s="97"/>
      <c r="D95" s="9"/>
      <c r="E95" s="9"/>
      <c r="F95" s="9"/>
      <c r="G95" s="34"/>
      <c r="H95" s="54"/>
      <c r="I95" s="18"/>
      <c r="J95" s="18"/>
      <c r="K95" s="18"/>
      <c r="L95" s="18"/>
      <c r="M95" s="18"/>
      <c r="N95" s="18"/>
      <c r="O95" s="9"/>
      <c r="P95" s="9"/>
      <c r="Q95" s="9"/>
      <c r="R95" s="9"/>
      <c r="S95" s="9"/>
      <c r="T95" s="9"/>
    </row>
    <row r="96" spans="1:20" ht="15.75">
      <c r="A96" s="97"/>
      <c r="B96" s="9"/>
      <c r="C96" s="97"/>
      <c r="D96" s="9"/>
      <c r="E96" s="9"/>
      <c r="F96" s="9"/>
      <c r="G96" s="34"/>
      <c r="H96" s="54"/>
      <c r="I96" s="18"/>
      <c r="J96" s="18"/>
      <c r="K96" s="18"/>
      <c r="L96" s="18"/>
      <c r="M96" s="18"/>
      <c r="N96" s="18"/>
      <c r="O96" s="9"/>
      <c r="P96" s="9"/>
      <c r="Q96" s="9"/>
      <c r="R96" s="9"/>
      <c r="S96" s="9"/>
      <c r="T96" s="9"/>
    </row>
    <row r="97" spans="1:20" ht="15.75">
      <c r="A97" s="97"/>
      <c r="B97" s="9"/>
      <c r="C97" s="97"/>
      <c r="D97" s="9"/>
      <c r="E97" s="9"/>
      <c r="F97" s="9"/>
      <c r="G97" s="34"/>
      <c r="H97" s="54"/>
      <c r="I97" s="18"/>
      <c r="J97" s="18"/>
      <c r="K97" s="18"/>
      <c r="L97" s="18"/>
      <c r="M97" s="18"/>
      <c r="N97" s="18"/>
      <c r="O97" s="9"/>
      <c r="P97" s="9"/>
      <c r="Q97" s="9"/>
      <c r="R97" s="9"/>
      <c r="S97" s="9"/>
      <c r="T97" s="9"/>
    </row>
    <row r="98" spans="1:20" ht="15.75">
      <c r="A98" s="97"/>
      <c r="B98" s="9"/>
      <c r="C98" s="97"/>
      <c r="D98" s="9"/>
      <c r="E98" s="9"/>
      <c r="F98" s="9"/>
      <c r="G98" s="34"/>
      <c r="H98" s="54"/>
      <c r="I98" s="18"/>
      <c r="J98" s="18"/>
      <c r="K98" s="18"/>
      <c r="L98" s="18"/>
      <c r="M98" s="18"/>
      <c r="N98" s="18"/>
      <c r="O98" s="9"/>
      <c r="P98" s="9"/>
      <c r="Q98" s="9"/>
      <c r="R98" s="9"/>
      <c r="S98" s="9"/>
      <c r="T98" s="9"/>
    </row>
    <row r="99" spans="1:20" ht="15.75">
      <c r="A99" s="97"/>
      <c r="B99" s="9"/>
      <c r="C99" s="97"/>
      <c r="D99" s="9"/>
      <c r="E99" s="9"/>
      <c r="F99" s="9"/>
      <c r="G99" s="34"/>
      <c r="H99" s="54"/>
      <c r="I99" s="18"/>
      <c r="J99" s="18"/>
      <c r="K99" s="18"/>
      <c r="L99" s="18"/>
      <c r="M99" s="18"/>
      <c r="N99" s="18"/>
      <c r="O99" s="9"/>
      <c r="P99" s="9"/>
      <c r="Q99" s="9"/>
      <c r="R99" s="9"/>
      <c r="S99" s="9"/>
      <c r="T99" s="9"/>
    </row>
    <row r="100" spans="1:20" ht="15.75">
      <c r="A100" s="97"/>
      <c r="B100" s="9"/>
      <c r="C100" s="97"/>
      <c r="D100" s="9"/>
      <c r="E100" s="9"/>
      <c r="F100" s="9"/>
      <c r="G100" s="34"/>
      <c r="H100" s="54"/>
      <c r="I100" s="18"/>
      <c r="J100" s="18"/>
      <c r="K100" s="18"/>
      <c r="L100" s="18"/>
      <c r="M100" s="18"/>
      <c r="N100" s="18"/>
      <c r="O100" s="9"/>
      <c r="P100" s="9"/>
      <c r="Q100" s="9"/>
      <c r="R100" s="9"/>
      <c r="S100" s="9"/>
      <c r="T100" s="9"/>
    </row>
    <row r="101" spans="1:20" ht="15.75">
      <c r="A101" s="97"/>
      <c r="B101" s="9"/>
      <c r="C101" s="97"/>
      <c r="D101" s="9"/>
      <c r="E101" s="9"/>
      <c r="F101" s="9"/>
      <c r="G101" s="34"/>
      <c r="H101" s="54"/>
      <c r="I101" s="18"/>
      <c r="J101" s="18"/>
      <c r="K101" s="18"/>
      <c r="L101" s="18"/>
      <c r="M101" s="18"/>
      <c r="N101" s="18"/>
      <c r="O101" s="9"/>
      <c r="P101" s="9"/>
      <c r="Q101" s="9"/>
      <c r="R101" s="9"/>
      <c r="S101" s="9"/>
      <c r="T101" s="9"/>
    </row>
    <row r="102" spans="1:20" ht="15.75">
      <c r="A102" s="97"/>
      <c r="B102" s="9"/>
      <c r="C102" s="97"/>
      <c r="D102" s="9"/>
      <c r="E102" s="9"/>
      <c r="F102" s="9"/>
      <c r="G102" s="34"/>
      <c r="H102" s="54"/>
      <c r="I102" s="18"/>
      <c r="J102" s="18"/>
      <c r="K102" s="18"/>
      <c r="L102" s="18"/>
      <c r="M102" s="18"/>
      <c r="N102" s="18"/>
      <c r="O102" s="9"/>
      <c r="P102" s="9"/>
      <c r="Q102" s="9"/>
      <c r="R102" s="9"/>
      <c r="S102" s="9"/>
      <c r="T102" s="9"/>
    </row>
    <row r="103" spans="1:20" ht="15.75">
      <c r="A103" s="97"/>
      <c r="B103" s="9"/>
      <c r="C103" s="97"/>
      <c r="D103" s="9"/>
      <c r="E103" s="9"/>
      <c r="F103" s="9"/>
      <c r="G103" s="34"/>
      <c r="H103" s="54"/>
      <c r="I103" s="18"/>
      <c r="J103" s="18"/>
      <c r="K103" s="18"/>
      <c r="L103" s="18"/>
      <c r="M103" s="18"/>
      <c r="N103" s="18"/>
      <c r="O103" s="9"/>
      <c r="P103" s="9"/>
      <c r="Q103" s="9"/>
      <c r="R103" s="9"/>
      <c r="S103" s="9"/>
      <c r="T103" s="9"/>
    </row>
    <row r="104" spans="1:20" ht="15.75">
      <c r="A104" s="97"/>
      <c r="B104" s="9"/>
      <c r="C104" s="97"/>
      <c r="D104" s="9"/>
      <c r="E104" s="9"/>
      <c r="F104" s="9"/>
      <c r="G104" s="34"/>
      <c r="H104" s="54"/>
      <c r="I104" s="18"/>
      <c r="J104" s="18"/>
      <c r="K104" s="18"/>
      <c r="L104" s="18"/>
      <c r="M104" s="18"/>
      <c r="N104" s="18"/>
      <c r="O104" s="9"/>
      <c r="P104" s="9"/>
      <c r="Q104" s="9"/>
      <c r="R104" s="9"/>
      <c r="S104" s="9"/>
      <c r="T104" s="9"/>
    </row>
    <row r="105" spans="1:20" ht="15.75">
      <c r="A105" s="97"/>
      <c r="B105" s="9"/>
      <c r="C105" s="97"/>
      <c r="D105" s="9"/>
      <c r="E105" s="9"/>
      <c r="F105" s="9"/>
      <c r="G105" s="34"/>
      <c r="H105" s="54"/>
      <c r="I105" s="18"/>
      <c r="J105" s="18"/>
      <c r="K105" s="18"/>
      <c r="L105" s="18"/>
      <c r="M105" s="18"/>
      <c r="N105" s="18"/>
      <c r="O105" s="9"/>
      <c r="P105" s="9"/>
      <c r="Q105" s="9"/>
      <c r="R105" s="9"/>
      <c r="S105" s="9"/>
      <c r="T105" s="9"/>
    </row>
    <row r="106" spans="1:20" ht="15.75">
      <c r="A106" s="97"/>
      <c r="B106" s="9"/>
      <c r="C106" s="97"/>
      <c r="D106" s="9"/>
      <c r="E106" s="9"/>
      <c r="F106" s="9"/>
      <c r="G106" s="34"/>
      <c r="H106" s="54"/>
      <c r="I106" s="18"/>
      <c r="J106" s="18"/>
      <c r="K106" s="18"/>
      <c r="L106" s="18"/>
      <c r="M106" s="18"/>
      <c r="N106" s="18"/>
      <c r="O106" s="9"/>
      <c r="P106" s="9"/>
      <c r="Q106" s="9"/>
      <c r="R106" s="9"/>
      <c r="S106" s="9"/>
      <c r="T106" s="9"/>
    </row>
    <row r="107" spans="1:20" ht="15.75">
      <c r="A107" s="97"/>
      <c r="B107" s="9"/>
      <c r="C107" s="97"/>
      <c r="D107" s="9"/>
      <c r="E107" s="9"/>
      <c r="F107" s="9"/>
      <c r="G107" s="34"/>
      <c r="H107" s="54"/>
      <c r="I107" s="18"/>
      <c r="J107" s="18"/>
      <c r="K107" s="18"/>
      <c r="L107" s="18"/>
      <c r="M107" s="18"/>
      <c r="N107" s="18"/>
      <c r="O107" s="9"/>
      <c r="P107" s="9"/>
      <c r="Q107" s="9"/>
      <c r="R107" s="9"/>
      <c r="S107" s="9"/>
      <c r="T107" s="9"/>
    </row>
    <row r="108" spans="1:20" ht="15.75">
      <c r="A108" s="97"/>
      <c r="B108" s="9"/>
      <c r="C108" s="97"/>
      <c r="D108" s="9"/>
      <c r="E108" s="9"/>
      <c r="F108" s="9"/>
      <c r="G108" s="34"/>
      <c r="H108" s="54"/>
      <c r="I108" s="18"/>
      <c r="J108" s="18"/>
      <c r="K108" s="18"/>
      <c r="L108" s="18"/>
      <c r="M108" s="18"/>
      <c r="N108" s="18"/>
      <c r="O108" s="9"/>
      <c r="P108" s="9"/>
      <c r="Q108" s="9"/>
      <c r="R108" s="9"/>
      <c r="S108" s="9"/>
      <c r="T108" s="9"/>
    </row>
    <row r="109" spans="1:20" ht="15.75">
      <c r="A109" s="97"/>
      <c r="B109" s="9"/>
      <c r="C109" s="97"/>
      <c r="D109" s="9"/>
      <c r="E109" s="9"/>
      <c r="F109" s="9"/>
      <c r="G109" s="34"/>
      <c r="H109" s="54"/>
      <c r="I109" s="18"/>
      <c r="J109" s="18"/>
      <c r="K109" s="18"/>
      <c r="L109" s="18"/>
      <c r="M109" s="18"/>
      <c r="N109" s="18"/>
      <c r="O109" s="9"/>
      <c r="P109" s="9"/>
      <c r="Q109" s="9"/>
      <c r="R109" s="9"/>
      <c r="S109" s="9"/>
      <c r="T109" s="9"/>
    </row>
    <row r="110" spans="1:20" ht="15.75">
      <c r="A110" s="97"/>
      <c r="B110" s="9"/>
      <c r="C110" s="97"/>
      <c r="D110" s="9"/>
      <c r="E110" s="9"/>
      <c r="F110" s="9"/>
      <c r="G110" s="34"/>
      <c r="H110" s="54"/>
      <c r="I110" s="18"/>
      <c r="J110" s="18"/>
      <c r="K110" s="18"/>
      <c r="L110" s="18"/>
      <c r="M110" s="18"/>
      <c r="N110" s="18"/>
      <c r="O110" s="9"/>
      <c r="P110" s="9"/>
      <c r="Q110" s="9"/>
      <c r="R110" s="9"/>
      <c r="S110" s="9"/>
      <c r="T110" s="9"/>
    </row>
    <row r="111" spans="1:20" ht="15.75">
      <c r="A111" s="97"/>
      <c r="B111" s="9"/>
      <c r="C111" s="97"/>
      <c r="D111" s="9"/>
      <c r="E111" s="9"/>
      <c r="F111" s="9"/>
      <c r="G111" s="34"/>
      <c r="H111" s="54"/>
      <c r="I111" s="18"/>
      <c r="J111" s="18"/>
      <c r="K111" s="18"/>
      <c r="L111" s="18"/>
      <c r="M111" s="18"/>
      <c r="N111" s="18"/>
      <c r="O111" s="9"/>
      <c r="P111" s="9"/>
      <c r="Q111" s="9"/>
      <c r="R111" s="9"/>
      <c r="S111" s="9"/>
      <c r="T111" s="9"/>
    </row>
    <row r="112" spans="1:20" ht="15.75">
      <c r="A112" s="97"/>
      <c r="B112" s="9"/>
      <c r="C112" s="97"/>
      <c r="D112" s="9"/>
      <c r="E112" s="9"/>
      <c r="F112" s="9"/>
      <c r="G112" s="34"/>
      <c r="H112" s="54"/>
      <c r="I112" s="18"/>
      <c r="J112" s="18"/>
      <c r="K112" s="18"/>
      <c r="L112" s="18"/>
      <c r="M112" s="18"/>
      <c r="N112" s="18"/>
      <c r="O112" s="9"/>
      <c r="P112" s="9"/>
      <c r="Q112" s="9"/>
      <c r="R112" s="9"/>
      <c r="S112" s="9"/>
      <c r="T112" s="9"/>
    </row>
    <row r="113" spans="1:20" ht="15.75">
      <c r="A113" s="97"/>
      <c r="B113" s="9"/>
      <c r="C113" s="97"/>
      <c r="D113" s="9"/>
      <c r="E113" s="9"/>
      <c r="F113" s="9"/>
      <c r="G113" s="34"/>
      <c r="H113" s="54"/>
      <c r="I113" s="18"/>
      <c r="J113" s="18"/>
      <c r="K113" s="18"/>
      <c r="L113" s="18"/>
      <c r="M113" s="18"/>
      <c r="N113" s="18"/>
      <c r="O113" s="9"/>
      <c r="P113" s="9"/>
      <c r="Q113" s="9"/>
      <c r="R113" s="9"/>
      <c r="S113" s="9"/>
      <c r="T113" s="9"/>
    </row>
    <row r="114" spans="1:20" ht="15.75">
      <c r="A114" s="97"/>
      <c r="B114" s="9"/>
      <c r="C114" s="97"/>
      <c r="D114" s="9"/>
      <c r="E114" s="9"/>
      <c r="F114" s="9"/>
      <c r="G114" s="34"/>
      <c r="H114" s="54"/>
      <c r="I114" s="18"/>
      <c r="J114" s="18"/>
      <c r="K114" s="18"/>
      <c r="L114" s="18"/>
      <c r="M114" s="18"/>
      <c r="N114" s="18"/>
      <c r="O114" s="9"/>
      <c r="P114" s="9"/>
      <c r="Q114" s="9"/>
      <c r="R114" s="9"/>
      <c r="S114" s="9"/>
      <c r="T114" s="9"/>
    </row>
    <row r="115" spans="1:20" ht="15.75">
      <c r="H115" s="54"/>
      <c r="I115" s="18"/>
      <c r="J115" s="18"/>
      <c r="K115" s="18"/>
      <c r="L115" s="18"/>
      <c r="M115" s="18"/>
      <c r="N115" s="18"/>
    </row>
    <row r="116" spans="1:20" ht="15.75">
      <c r="H116" s="54"/>
      <c r="I116" s="18"/>
      <c r="J116" s="18"/>
      <c r="K116" s="18"/>
      <c r="L116" s="18"/>
      <c r="M116" s="18"/>
      <c r="N116" s="18"/>
    </row>
    <row r="117" spans="1:20" ht="15.75">
      <c r="H117" s="54"/>
      <c r="I117" s="18"/>
      <c r="J117" s="18"/>
      <c r="K117" s="18"/>
      <c r="L117" s="18"/>
      <c r="M117" s="18"/>
      <c r="N117" s="18"/>
    </row>
    <row r="118" spans="1:20" ht="15.75">
      <c r="H118" s="54"/>
      <c r="I118" s="18"/>
      <c r="J118" s="18"/>
      <c r="K118" s="18"/>
      <c r="L118" s="18"/>
      <c r="M118" s="18"/>
      <c r="N118" s="18"/>
    </row>
    <row r="119" spans="1:20" ht="15.75">
      <c r="H119" s="54"/>
      <c r="I119" s="18"/>
      <c r="J119" s="18"/>
      <c r="K119" s="18"/>
      <c r="L119" s="18"/>
      <c r="M119" s="18"/>
      <c r="N119" s="18"/>
    </row>
    <row r="120" spans="1:20" ht="15.75">
      <c r="H120" s="54"/>
      <c r="I120" s="18"/>
      <c r="J120" s="18"/>
      <c r="K120" s="18"/>
      <c r="L120" s="18"/>
      <c r="M120" s="18"/>
      <c r="N120" s="18"/>
    </row>
    <row r="121" spans="1:20" ht="15.75">
      <c r="H121" s="54"/>
      <c r="I121" s="18"/>
      <c r="J121" s="18"/>
      <c r="K121" s="18"/>
      <c r="L121" s="18"/>
      <c r="M121" s="18"/>
      <c r="N121" s="18"/>
    </row>
    <row r="122" spans="1:20" ht="15.75">
      <c r="H122" s="54"/>
      <c r="I122" s="18"/>
      <c r="J122" s="18"/>
      <c r="K122" s="18"/>
      <c r="L122" s="18"/>
      <c r="M122" s="18"/>
      <c r="N122" s="18"/>
    </row>
    <row r="123" spans="1:20" ht="15.75">
      <c r="H123" s="54"/>
      <c r="I123" s="18"/>
      <c r="J123" s="18"/>
      <c r="K123" s="18"/>
      <c r="L123" s="18"/>
      <c r="M123" s="18"/>
      <c r="N123" s="18"/>
    </row>
    <row r="124" spans="1:20" ht="15.75">
      <c r="H124" s="54"/>
      <c r="I124" s="18"/>
      <c r="J124" s="18"/>
      <c r="K124" s="18"/>
      <c r="L124" s="18"/>
      <c r="M124" s="18"/>
      <c r="N124" s="18"/>
    </row>
    <row r="125" spans="1:20" ht="15.75">
      <c r="H125" s="54"/>
      <c r="I125" s="18"/>
      <c r="J125" s="18"/>
      <c r="K125" s="18"/>
      <c r="L125" s="18"/>
      <c r="M125" s="18"/>
      <c r="N125" s="18"/>
    </row>
    <row r="126" spans="1:20" ht="15.75">
      <c r="H126" s="54"/>
      <c r="I126" s="18"/>
      <c r="J126" s="18"/>
      <c r="K126" s="18"/>
      <c r="L126" s="18"/>
      <c r="M126" s="18"/>
      <c r="N126" s="18"/>
    </row>
    <row r="127" spans="1:20" ht="15.75">
      <c r="H127" s="54"/>
      <c r="I127" s="18"/>
      <c r="J127" s="18"/>
      <c r="K127" s="18"/>
      <c r="L127" s="18"/>
      <c r="M127" s="18"/>
      <c r="N127" s="18"/>
    </row>
    <row r="128" spans="1:20" ht="15.75">
      <c r="H128" s="54"/>
      <c r="I128" s="18"/>
      <c r="J128" s="18"/>
      <c r="K128" s="18"/>
      <c r="L128" s="18"/>
      <c r="M128" s="18"/>
      <c r="N128" s="18"/>
    </row>
    <row r="129" spans="8:14" ht="15.75">
      <c r="H129" s="54"/>
      <c r="I129" s="18"/>
      <c r="J129" s="18"/>
      <c r="K129" s="18"/>
      <c r="L129" s="18"/>
      <c r="M129" s="18"/>
      <c r="N129" s="18"/>
    </row>
    <row r="130" spans="8:14" ht="15.75">
      <c r="H130" s="54"/>
      <c r="I130" s="18"/>
      <c r="J130" s="18"/>
      <c r="K130" s="18"/>
      <c r="L130" s="18"/>
      <c r="M130" s="18"/>
      <c r="N130" s="18"/>
    </row>
    <row r="131" spans="8:14" ht="15.75">
      <c r="H131" s="54"/>
      <c r="I131" s="18"/>
      <c r="J131" s="18"/>
      <c r="K131" s="18"/>
      <c r="L131" s="18"/>
      <c r="M131" s="18"/>
      <c r="N131" s="18"/>
    </row>
    <row r="132" spans="8:14" ht="15.75">
      <c r="H132" s="54"/>
      <c r="I132" s="18"/>
      <c r="J132" s="18"/>
      <c r="K132" s="18"/>
      <c r="L132" s="18"/>
      <c r="M132" s="18"/>
      <c r="N132" s="18"/>
    </row>
    <row r="133" spans="8:14" ht="15.75">
      <c r="H133" s="54"/>
      <c r="I133" s="18"/>
      <c r="J133" s="18"/>
      <c r="K133" s="18"/>
      <c r="L133" s="18"/>
      <c r="M133" s="18"/>
      <c r="N133" s="18"/>
    </row>
    <row r="134" spans="8:14" ht="15.75">
      <c r="H134" s="54"/>
      <c r="I134" s="18"/>
      <c r="J134" s="18"/>
      <c r="K134" s="18"/>
      <c r="L134" s="18"/>
      <c r="M134" s="18"/>
      <c r="N134" s="18"/>
    </row>
    <row r="135" spans="8:14" ht="15.75">
      <c r="H135" s="54"/>
      <c r="I135" s="18"/>
      <c r="J135" s="18"/>
      <c r="K135" s="18"/>
      <c r="L135" s="18"/>
      <c r="M135" s="18"/>
      <c r="N135" s="18"/>
    </row>
    <row r="136" spans="8:14" ht="15.75">
      <c r="H136" s="54"/>
      <c r="I136" s="18"/>
      <c r="J136" s="18"/>
      <c r="K136" s="18"/>
      <c r="L136" s="18"/>
      <c r="M136" s="18"/>
      <c r="N136" s="18"/>
    </row>
    <row r="137" spans="8:14" ht="15.75">
      <c r="H137" s="54"/>
      <c r="I137" s="18"/>
      <c r="J137" s="18"/>
      <c r="K137" s="18"/>
      <c r="L137" s="18"/>
      <c r="M137" s="18"/>
      <c r="N137" s="18"/>
    </row>
    <row r="138" spans="8:14" ht="15.75">
      <c r="H138" s="54"/>
      <c r="I138" s="18"/>
      <c r="J138" s="18"/>
      <c r="K138" s="18"/>
      <c r="L138" s="18"/>
      <c r="M138" s="18"/>
      <c r="N138" s="18"/>
    </row>
    <row r="139" spans="8:14" ht="15.75">
      <c r="H139" s="54"/>
      <c r="I139" s="18"/>
      <c r="J139" s="18"/>
      <c r="K139" s="18"/>
      <c r="L139" s="18"/>
      <c r="M139" s="18"/>
      <c r="N139" s="18"/>
    </row>
    <row r="140" spans="8:14" ht="15.75">
      <c r="H140" s="54"/>
      <c r="I140" s="18"/>
      <c r="J140" s="18"/>
      <c r="K140" s="18"/>
      <c r="L140" s="18"/>
      <c r="M140" s="18"/>
      <c r="N140" s="18"/>
    </row>
    <row r="141" spans="8:14" ht="15.75">
      <c r="H141" s="54"/>
      <c r="I141" s="18"/>
      <c r="J141" s="18"/>
      <c r="K141" s="18"/>
      <c r="L141" s="18"/>
      <c r="M141" s="18"/>
      <c r="N141" s="18"/>
    </row>
    <row r="142" spans="8:14" ht="15.75">
      <c r="H142" s="54"/>
      <c r="I142" s="18"/>
      <c r="J142" s="18"/>
      <c r="K142" s="18"/>
      <c r="L142" s="18"/>
      <c r="M142" s="18"/>
      <c r="N142" s="18"/>
    </row>
    <row r="143" spans="8:14" ht="15.75">
      <c r="H143" s="54"/>
      <c r="I143" s="18"/>
      <c r="J143" s="18"/>
      <c r="K143" s="18"/>
      <c r="L143" s="18"/>
      <c r="M143" s="18"/>
      <c r="N143" s="18"/>
    </row>
    <row r="144" spans="8:14" ht="15.75">
      <c r="H144" s="54"/>
      <c r="I144" s="18"/>
      <c r="J144" s="18"/>
      <c r="K144" s="18"/>
      <c r="L144" s="18"/>
      <c r="M144" s="18"/>
      <c r="N144" s="18"/>
    </row>
    <row r="145" spans="8:14" ht="15.75">
      <c r="H145" s="54"/>
      <c r="I145" s="18"/>
      <c r="J145" s="18"/>
      <c r="K145" s="18"/>
      <c r="L145" s="18"/>
      <c r="M145" s="18"/>
      <c r="N145" s="18"/>
    </row>
    <row r="146" spans="8:14" ht="15.75">
      <c r="H146" s="54"/>
      <c r="K146" s="18"/>
      <c r="L146" s="18"/>
      <c r="M146" s="18"/>
      <c r="N146" s="18"/>
    </row>
    <row r="147" spans="8:14" ht="15.75">
      <c r="H147" s="54"/>
      <c r="K147" s="18"/>
      <c r="L147" s="18"/>
      <c r="M147" s="18"/>
      <c r="N147" s="18"/>
    </row>
    <row r="148" spans="8:14" ht="15.75">
      <c r="H148" s="54"/>
      <c r="K148" s="18"/>
      <c r="L148" s="18"/>
      <c r="M148" s="18"/>
      <c r="N148" s="18"/>
    </row>
    <row r="149" spans="8:14">
      <c r="H149" s="54"/>
    </row>
    <row r="150" spans="8:14">
      <c r="H150" s="54"/>
    </row>
    <row r="151" spans="8:14">
      <c r="H151" s="54"/>
    </row>
    <row r="152" spans="8:14">
      <c r="H152" s="54"/>
    </row>
    <row r="153" spans="8:14">
      <c r="H153" s="54"/>
    </row>
    <row r="154" spans="8:14">
      <c r="H154" s="54"/>
    </row>
  </sheetData>
  <sheetProtection password="CC13" sheet="1" objects="1" scenarios="1" formatCells="0" formatColumns="0" formatRows="0" selectLockedCells="1" autoFilter="0"/>
  <autoFilter ref="B8:B60"/>
  <mergeCells count="12">
    <mergeCell ref="C1:D1"/>
    <mergeCell ref="E1:G1"/>
    <mergeCell ref="B63:G63"/>
    <mergeCell ref="A6:B6"/>
    <mergeCell ref="C6:D6"/>
    <mergeCell ref="A7:B7"/>
    <mergeCell ref="A3:B3"/>
    <mergeCell ref="A4:B4"/>
    <mergeCell ref="A5:B5"/>
    <mergeCell ref="C3:E3"/>
    <mergeCell ref="C4:E4"/>
    <mergeCell ref="C5:E5"/>
  </mergeCells>
  <conditionalFormatting sqref="G11:G59">
    <cfRule type="cellIs" dxfId="66" priority="11" operator="between">
      <formula>0</formula>
      <formula>1000000000</formula>
    </cfRule>
  </conditionalFormatting>
  <conditionalFormatting sqref="E11:E59">
    <cfRule type="expression" dxfId="65" priority="2">
      <formula>VALUE(C11)&gt;0</formula>
    </cfRule>
  </conditionalFormatting>
  <conditionalFormatting sqref="F11:F59">
    <cfRule type="expression" dxfId="64" priority="1">
      <formula>D11=""</formula>
    </cfRule>
  </conditionalFormatting>
  <dataValidations count="3">
    <dataValidation type="list" allowBlank="1" showInputMessage="1" showErrorMessage="1" error="please select" sqref="E11:E59">
      <formula1>Nachweis</formula1>
    </dataValidation>
    <dataValidation type="decimal" allowBlank="1" showInputMessage="1" showErrorMessage="1" sqref="F11:F59">
      <formula1>0</formula1>
      <formula2>100</formula2>
    </dataValidation>
    <dataValidation allowBlank="1" showInputMessage="1" showErrorMessage="1" errorTitle="Please select" sqref="E1"/>
  </dataValidations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ignoredErrors>
    <ignoredError sqref="E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6"/>
  <sheetViews>
    <sheetView zoomScaleNormal="100" workbookViewId="0">
      <selection activeCell="C11" sqref="C11:F11"/>
    </sheetView>
  </sheetViews>
  <sheetFormatPr defaultColWidth="11.42578125" defaultRowHeight="12.75"/>
  <cols>
    <col min="1" max="1" width="26.7109375" style="163" customWidth="1"/>
    <col min="2" max="3" width="14.28515625" style="163" customWidth="1"/>
    <col min="4" max="4" width="12.7109375" style="163" customWidth="1"/>
    <col min="5" max="5" width="15.7109375" style="163" customWidth="1"/>
    <col min="6" max="6" width="12.28515625" style="163" customWidth="1"/>
    <col min="7" max="7" width="4.28515625" style="163" customWidth="1"/>
    <col min="8" max="8" width="26.7109375" style="163" customWidth="1"/>
    <col min="9" max="10" width="14.28515625" style="163" customWidth="1"/>
    <col min="11" max="11" width="12.7109375" style="163" customWidth="1"/>
    <col min="12" max="12" width="15.7109375" style="163" customWidth="1"/>
    <col min="13" max="13" width="12.28515625" style="163" customWidth="1"/>
    <col min="14" max="14" width="4" style="163" customWidth="1"/>
    <col min="15" max="16384" width="11.42578125" style="163"/>
  </cols>
  <sheetData>
    <row r="1" spans="1:16" s="171" customFormat="1" ht="17.25" customHeight="1">
      <c r="A1" s="190"/>
      <c r="B1" s="103"/>
      <c r="C1" s="191"/>
      <c r="D1" s="190"/>
      <c r="E1" s="189"/>
      <c r="F1" s="193"/>
      <c r="G1" s="193"/>
      <c r="H1" s="544" t="str">
        <f>Product!G1</f>
        <v>COMMISSION DECISION</v>
      </c>
      <c r="I1" s="545"/>
      <c r="J1" s="557">
        <f>Product!I1</f>
        <v>0</v>
      </c>
      <c r="K1" s="563"/>
      <c r="L1" s="563"/>
      <c r="M1" s="558"/>
      <c r="N1" s="192"/>
      <c r="O1" s="192"/>
      <c r="P1" s="192"/>
    </row>
    <row r="2" spans="1:16" s="171" customFormat="1" ht="15.75">
      <c r="A2" s="194"/>
      <c r="B2" s="195"/>
      <c r="C2" s="195"/>
      <c r="D2" s="194"/>
      <c r="E2" s="195"/>
      <c r="F2" s="195"/>
      <c r="G2" s="195"/>
      <c r="H2" s="173"/>
      <c r="I2" s="173"/>
      <c r="J2" s="192"/>
      <c r="K2" s="306" t="str">
        <f>Product!I2</f>
        <v>Template Nov 2017</v>
      </c>
      <c r="L2" s="192"/>
      <c r="M2" s="192"/>
      <c r="N2" s="192"/>
      <c r="O2" s="192"/>
      <c r="P2" s="192"/>
    </row>
    <row r="3" spans="1:16" s="171" customFormat="1" ht="15.75" customHeight="1">
      <c r="A3" s="610" t="str">
        <f>Product!A4</f>
        <v>Contract number:</v>
      </c>
      <c r="B3" s="611"/>
      <c r="C3" s="612">
        <f>Product!C4</f>
        <v>0</v>
      </c>
      <c r="D3" s="613"/>
      <c r="E3" s="613"/>
      <c r="F3" s="613"/>
      <c r="G3" s="614"/>
      <c r="H3" s="173"/>
      <c r="I3" s="173"/>
      <c r="J3" s="192"/>
      <c r="K3" s="264" t="str">
        <f>Product!H4</f>
        <v>Date:</v>
      </c>
      <c r="L3" s="174">
        <f>Product!I4</f>
        <v>0</v>
      </c>
      <c r="M3" s="192"/>
      <c r="N3" s="192"/>
      <c r="O3" s="192"/>
      <c r="P3" s="192"/>
    </row>
    <row r="4" spans="1:16" s="171" customFormat="1" ht="15.75" customHeight="1">
      <c r="A4" s="610" t="str">
        <f>Product!A5</f>
        <v>Licence Holder:</v>
      </c>
      <c r="B4" s="611"/>
      <c r="C4" s="612">
        <f>Product!C5</f>
        <v>0</v>
      </c>
      <c r="D4" s="613"/>
      <c r="E4" s="613"/>
      <c r="F4" s="613"/>
      <c r="G4" s="614"/>
      <c r="H4" s="173"/>
      <c r="I4" s="173"/>
      <c r="J4" s="192"/>
      <c r="K4" s="264" t="str">
        <f>Product!H5</f>
        <v>Version:</v>
      </c>
      <c r="L4" s="175">
        <f>Product!I5</f>
        <v>0</v>
      </c>
      <c r="M4" s="192"/>
      <c r="N4" s="192"/>
      <c r="O4" s="192"/>
      <c r="P4" s="192"/>
    </row>
    <row r="5" spans="1:16" s="171" customFormat="1" ht="15.75" customHeight="1">
      <c r="A5" s="610" t="str">
        <f>Product!A22</f>
        <v>Type of product:</v>
      </c>
      <c r="B5" s="611"/>
      <c r="C5" s="612">
        <f>Product!C22</f>
        <v>0</v>
      </c>
      <c r="D5" s="613"/>
      <c r="E5" s="613"/>
      <c r="F5" s="613"/>
      <c r="G5" s="614"/>
      <c r="H5" s="173"/>
      <c r="I5" s="173"/>
      <c r="J5" s="192"/>
      <c r="K5" s="192"/>
      <c r="L5" s="192"/>
      <c r="M5" s="192"/>
      <c r="N5" s="192"/>
      <c r="O5" s="192"/>
      <c r="P5" s="192"/>
    </row>
    <row r="6" spans="1:16" s="171" customFormat="1" ht="15.75" customHeight="1">
      <c r="A6" s="610" t="str">
        <f>Product!A24</f>
        <v>Form of product:</v>
      </c>
      <c r="B6" s="611"/>
      <c r="C6" s="612">
        <f>Product!C24</f>
        <v>0</v>
      </c>
      <c r="D6" s="613"/>
      <c r="E6" s="613"/>
      <c r="F6" s="613"/>
      <c r="G6" s="614"/>
      <c r="H6" s="173"/>
      <c r="I6" s="173"/>
      <c r="J6" s="192"/>
      <c r="K6" s="192"/>
      <c r="L6" s="192"/>
      <c r="M6" s="192"/>
      <c r="N6" s="192"/>
      <c r="O6" s="192"/>
      <c r="P6" s="192"/>
    </row>
    <row r="7" spans="1:16" s="171" customFormat="1" ht="15.75">
      <c r="A7" s="615" t="str">
        <f>IF(Product!$C$2=Languages!A3,Languages!A298,Languages!B298)</f>
        <v>reference dosage:</v>
      </c>
      <c r="B7" s="615"/>
      <c r="C7" s="612">
        <f>Product!C36</f>
        <v>0</v>
      </c>
      <c r="D7" s="613"/>
      <c r="E7" s="613"/>
      <c r="F7" s="613"/>
      <c r="G7" s="614"/>
      <c r="H7" s="625">
        <f>Product!C37</f>
        <v>0</v>
      </c>
      <c r="I7" s="625"/>
      <c r="J7" s="192"/>
      <c r="K7" s="192"/>
      <c r="L7" s="192"/>
      <c r="M7" s="192"/>
      <c r="N7" s="192"/>
      <c r="O7" s="192"/>
      <c r="P7" s="192"/>
    </row>
    <row r="8" spans="1:16" s="171" customFormat="1" ht="15.75" customHeight="1">
      <c r="A8" s="193"/>
      <c r="B8" s="193"/>
      <c r="C8" s="193"/>
      <c r="D8" s="193"/>
      <c r="E8" s="193"/>
      <c r="F8" s="193"/>
      <c r="G8" s="193"/>
      <c r="H8" s="192"/>
      <c r="I8" s="192"/>
      <c r="J8" s="196"/>
      <c r="K8" s="196"/>
      <c r="L8" s="196"/>
      <c r="M8" s="196"/>
      <c r="N8" s="196"/>
      <c r="O8" s="196"/>
      <c r="P8" s="196"/>
    </row>
    <row r="9" spans="1:16" s="171" customFormat="1" ht="15.75" customHeight="1" thickBot="1">
      <c r="A9" s="193"/>
      <c r="B9" s="193"/>
      <c r="C9" s="193"/>
      <c r="D9" s="193"/>
      <c r="E9" s="193"/>
      <c r="F9" s="193"/>
      <c r="G9" s="193"/>
      <c r="H9" s="192"/>
      <c r="I9" s="192"/>
      <c r="J9" s="196"/>
      <c r="K9" s="196"/>
      <c r="L9" s="196"/>
      <c r="M9" s="196"/>
      <c r="N9" s="196"/>
      <c r="O9" s="196"/>
      <c r="P9" s="196"/>
    </row>
    <row r="10" spans="1:16" s="171" customFormat="1" ht="15.75" customHeight="1">
      <c r="A10" s="307"/>
      <c r="B10" s="308"/>
      <c r="C10" s="599" t="str">
        <f>IF(Product!$C$2=Languages!A3,Languages!A195,Languages!B195)</f>
        <v>packaging size 1</v>
      </c>
      <c r="D10" s="600">
        <f>IF(Product!$C$2=Languages!C12,Languages!C114,Languages!D114)</f>
        <v>0</v>
      </c>
      <c r="E10" s="600">
        <f>IF(Product!$C$2=Languages!D12,Languages!D114,Languages!E114)</f>
        <v>0</v>
      </c>
      <c r="F10" s="601">
        <f>IF(Product!$C$2=Languages!E12,Languages!E114,Languages!F114)</f>
        <v>0</v>
      </c>
      <c r="G10" s="178"/>
      <c r="H10" s="307"/>
      <c r="I10" s="308"/>
      <c r="J10" s="599" t="str">
        <f>IF(Product!$C$2=Languages!A3,Languages!A197,Languages!B197)</f>
        <v>packaging size 3</v>
      </c>
      <c r="K10" s="600">
        <f>IF(Product!$C$2=Languages!J12,Languages!J114,Languages!K114)</f>
        <v>0</v>
      </c>
      <c r="L10" s="600">
        <f>IF(Product!$C$2=Languages!K12,Languages!K114,Languages!L114)</f>
        <v>0</v>
      </c>
      <c r="M10" s="601">
        <f>IF(Product!$C$2=Languages!L12,Languages!L114,Languages!M114)</f>
        <v>0</v>
      </c>
      <c r="N10" s="196"/>
      <c r="O10" s="196"/>
      <c r="P10" s="196"/>
    </row>
    <row r="11" spans="1:16" s="171" customFormat="1" ht="19.5" customHeight="1">
      <c r="A11" s="626" t="str">
        <f>IF(Product!$C$2=Languages!A3,Languages!A183,Languages!B183)</f>
        <v>Description of the packaging:</v>
      </c>
      <c r="B11" s="615"/>
      <c r="C11" s="604"/>
      <c r="D11" s="605"/>
      <c r="E11" s="605"/>
      <c r="F11" s="606"/>
      <c r="G11" s="178"/>
      <c r="H11" s="602" t="str">
        <f>A11</f>
        <v>Description of the packaging:</v>
      </c>
      <c r="I11" s="603"/>
      <c r="J11" s="604"/>
      <c r="K11" s="605"/>
      <c r="L11" s="605"/>
      <c r="M11" s="606"/>
      <c r="N11" s="196"/>
      <c r="O11" s="196"/>
      <c r="P11" s="196"/>
    </row>
    <row r="12" spans="1:16" s="171" customFormat="1" ht="30.75" customHeight="1">
      <c r="A12" s="626" t="str">
        <f>IF(Product!$C$2=Languages!A3,Languages!A299,Languages!B299)</f>
        <v>Exception for WUR? (Select)</v>
      </c>
      <c r="B12" s="615"/>
      <c r="C12" s="607"/>
      <c r="D12" s="608"/>
      <c r="E12" s="608"/>
      <c r="F12" s="609"/>
      <c r="G12" s="178"/>
      <c r="H12" s="626" t="str">
        <f>A12</f>
        <v>Exception for WUR? (Select)</v>
      </c>
      <c r="I12" s="615"/>
      <c r="J12" s="607"/>
      <c r="K12" s="608"/>
      <c r="L12" s="608"/>
      <c r="M12" s="609"/>
      <c r="N12" s="196"/>
      <c r="O12" s="196"/>
      <c r="P12" s="196"/>
    </row>
    <row r="13" spans="1:16" s="171" customFormat="1" ht="51" customHeight="1">
      <c r="A13" s="627" t="str">
        <f>IF(Product!$C$2=Languages!A3,Languages!A185,Languages!B185)</f>
        <v>Volume of the product in the primary
packaging (if reference dosage in ml 
in l, if reference dosage in g in kg):</v>
      </c>
      <c r="B13" s="628"/>
      <c r="C13" s="604"/>
      <c r="D13" s="605"/>
      <c r="E13" s="605"/>
      <c r="F13" s="606"/>
      <c r="G13" s="178"/>
      <c r="H13" s="619" t="str">
        <f t="shared" ref="H13" si="0">A13</f>
        <v>Volume of the product in the primary
packaging (if reference dosage in ml 
in l, if reference dosage in g in kg):</v>
      </c>
      <c r="I13" s="620"/>
      <c r="J13" s="604"/>
      <c r="K13" s="605"/>
      <c r="L13" s="605"/>
      <c r="M13" s="606"/>
      <c r="N13" s="196"/>
      <c r="O13" s="196"/>
      <c r="P13" s="196"/>
    </row>
    <row r="14" spans="1:16" s="171" customFormat="1" ht="13.5" thickBot="1">
      <c r="A14" s="309"/>
      <c r="B14" s="195"/>
      <c r="C14" s="195"/>
      <c r="D14" s="195"/>
      <c r="E14" s="195"/>
      <c r="F14" s="310"/>
      <c r="G14" s="193"/>
      <c r="H14" s="309"/>
      <c r="I14" s="195"/>
      <c r="J14" s="195"/>
      <c r="K14" s="195"/>
      <c r="L14" s="195"/>
      <c r="M14" s="310"/>
      <c r="N14" s="196"/>
      <c r="O14" s="196"/>
      <c r="P14" s="196"/>
    </row>
    <row r="15" spans="1:16" ht="54" customHeight="1">
      <c r="A15" s="269" t="str">
        <f>IF(Product!$C$2=Languages!A3,Languages!A187,Languages!B187)</f>
        <v>Part (i) of the primary packaging 
(please specify part)</v>
      </c>
      <c r="B15" s="270" t="str">
        <f>IF(Product!$C$2=Languages!A3,Languages!A188,Languages!B188)</f>
        <v>Weight of 
this part (i)
in g (Wi)</v>
      </c>
      <c r="C15" s="270" t="str">
        <f>IF(Product!$C$2=Languages!A3,Languages!A189,Languages!B189)</f>
        <v>thereof virgin
material in g (Ui)</v>
      </c>
      <c r="D15" s="270" t="str">
        <f>IF(Product!$C$2=Languages!A3,Languages!A190,Languages!B190)</f>
        <v>Recycling
figure (ri)</v>
      </c>
      <c r="E15" s="270" t="s">
        <v>569</v>
      </c>
      <c r="F15" s="271" t="s">
        <v>551</v>
      </c>
      <c r="G15" s="193"/>
      <c r="H15" s="269" t="str">
        <f>A15</f>
        <v>Part (i) of the primary packaging 
(please specify part)</v>
      </c>
      <c r="I15" s="270" t="str">
        <f t="shared" ref="I15:M15" si="1">B15</f>
        <v>Weight of 
this part (i)
in g (Wi)</v>
      </c>
      <c r="J15" s="270" t="str">
        <f t="shared" si="1"/>
        <v>thereof virgin
material in g (Ui)</v>
      </c>
      <c r="K15" s="270" t="str">
        <f t="shared" si="1"/>
        <v>Recycling
figure (ri)</v>
      </c>
      <c r="L15" s="270" t="str">
        <f t="shared" si="1"/>
        <v>(Di)</v>
      </c>
      <c r="M15" s="272" t="str">
        <f t="shared" si="1"/>
        <v>=( Wi + Ui ) /
 ( Di x ri )</v>
      </c>
      <c r="N15" s="196"/>
      <c r="O15" s="196"/>
      <c r="P15" s="196"/>
    </row>
    <row r="16" spans="1:16" ht="15" customHeight="1">
      <c r="A16" s="179"/>
      <c r="B16" s="186"/>
      <c r="C16" s="186"/>
      <c r="D16" s="180"/>
      <c r="E16" s="273" t="str">
        <f>IF(A16="","",$C$13*1000/Product!$C$36)</f>
        <v/>
      </c>
      <c r="F16" s="274" t="str">
        <f>IF(A16="","",((B16+C16)/(E16*D16)))</f>
        <v/>
      </c>
      <c r="G16" s="193"/>
      <c r="H16" s="179"/>
      <c r="I16" s="186"/>
      <c r="J16" s="186"/>
      <c r="K16" s="180"/>
      <c r="L16" s="273" t="str">
        <f>IF(H16="","",$J$13*1000/Product!$C$36)</f>
        <v/>
      </c>
      <c r="M16" s="274" t="str">
        <f>IF(H16="","",((I16+J16)/(L16*K16)))</f>
        <v/>
      </c>
      <c r="N16" s="196"/>
      <c r="O16" s="196"/>
      <c r="P16" s="196"/>
    </row>
    <row r="17" spans="1:18" ht="15" customHeight="1">
      <c r="A17" s="181"/>
      <c r="B17" s="186"/>
      <c r="C17" s="186"/>
      <c r="D17" s="180"/>
      <c r="E17" s="273" t="str">
        <f>IF(A17="","",$C$13*1000/Product!$C$36)</f>
        <v/>
      </c>
      <c r="F17" s="274" t="str">
        <f>IF(A17="","",((B17+C17)/(E17*D17)))</f>
        <v/>
      </c>
      <c r="G17" s="193"/>
      <c r="H17" s="181"/>
      <c r="I17" s="186"/>
      <c r="J17" s="186"/>
      <c r="K17" s="180"/>
      <c r="L17" s="273" t="str">
        <f>IF(H17="","",$J$13*1000/Product!$C$36)</f>
        <v/>
      </c>
      <c r="M17" s="274" t="str">
        <f>IF(H17="","",((I17+J17)/(L17*K17)))</f>
        <v/>
      </c>
      <c r="N17" s="196"/>
      <c r="O17" s="196"/>
      <c r="P17" s="196"/>
    </row>
    <row r="18" spans="1:18" ht="15" customHeight="1">
      <c r="A18" s="181"/>
      <c r="B18" s="186"/>
      <c r="C18" s="186"/>
      <c r="D18" s="180"/>
      <c r="E18" s="273" t="str">
        <f>IF(A18="","",$C$13*1000/Product!$C$36)</f>
        <v/>
      </c>
      <c r="F18" s="274" t="str">
        <f>IF(A18="","",((B18+C18)/(E18*D18)))</f>
        <v/>
      </c>
      <c r="G18" s="193"/>
      <c r="H18" s="181"/>
      <c r="I18" s="186"/>
      <c r="J18" s="186"/>
      <c r="K18" s="180"/>
      <c r="L18" s="273" t="str">
        <f>IF(H18="","",$J$13*1000/Product!$C$36)</f>
        <v/>
      </c>
      <c r="M18" s="274" t="str">
        <f>IF(H18="","",((I18+J18)/(L18*K18)))</f>
        <v/>
      </c>
      <c r="N18" s="196"/>
      <c r="O18" s="196"/>
      <c r="P18" s="196"/>
    </row>
    <row r="19" spans="1:18" ht="15" customHeight="1">
      <c r="A19" s="181"/>
      <c r="B19" s="186"/>
      <c r="C19" s="186"/>
      <c r="D19" s="180"/>
      <c r="E19" s="273" t="str">
        <f>IF(A19="","",$C$13*1000/Product!$C$36)</f>
        <v/>
      </c>
      <c r="F19" s="274" t="str">
        <f>IF(A19="","",((B19+C19)/(E19*D19)))</f>
        <v/>
      </c>
      <c r="G19" s="193"/>
      <c r="H19" s="181"/>
      <c r="I19" s="186"/>
      <c r="J19" s="186"/>
      <c r="K19" s="180"/>
      <c r="L19" s="273" t="str">
        <f>IF(H19="","",$J$13*1000/Product!$C$36)</f>
        <v/>
      </c>
      <c r="M19" s="274" t="str">
        <f>IF(H19="","",((I19+J19)/(L19*K19)))</f>
        <v/>
      </c>
      <c r="N19" s="196"/>
      <c r="O19" s="196"/>
      <c r="P19" s="196"/>
    </row>
    <row r="20" spans="1:18" ht="15" customHeight="1" thickBot="1">
      <c r="A20" s="182"/>
      <c r="B20" s="187"/>
      <c r="C20" s="187"/>
      <c r="D20" s="183"/>
      <c r="E20" s="275" t="str">
        <f>IF(A20="","",$C$13*1000/Product!$C$36)</f>
        <v/>
      </c>
      <c r="F20" s="276" t="str">
        <f>IF(A20="","",((B20+C20)/(E20*D20)))</f>
        <v/>
      </c>
      <c r="G20" s="193"/>
      <c r="H20" s="182"/>
      <c r="I20" s="187"/>
      <c r="J20" s="187"/>
      <c r="K20" s="183"/>
      <c r="L20" s="275" t="str">
        <f>IF(H20="","",$J$13*1000/Product!$C$36)</f>
        <v/>
      </c>
      <c r="M20" s="276" t="str">
        <f>IF(H20="","",((I20+J20)/(L20*K20)))</f>
        <v/>
      </c>
      <c r="N20" s="196"/>
      <c r="O20" s="196"/>
      <c r="P20" s="196"/>
    </row>
    <row r="21" spans="1:18" ht="17.25" customHeight="1">
      <c r="A21" s="309"/>
      <c r="B21" s="195"/>
      <c r="C21" s="195"/>
      <c r="D21" s="277" t="str">
        <f>IF(Product!$C$2=Languages!A3,Languages!A24,Languages!B24)</f>
        <v>Sum:</v>
      </c>
      <c r="E21" s="278" t="str">
        <f>IF(Product!$C$2=Languages!A3,Languages!A194,Languages!B194)</f>
        <v>=WUR</v>
      </c>
      <c r="F21" s="311">
        <f>SUM(F16:F20)</f>
        <v>0</v>
      </c>
      <c r="G21" s="193"/>
      <c r="H21" s="309"/>
      <c r="I21" s="195"/>
      <c r="J21" s="195"/>
      <c r="K21" s="277" t="str">
        <f>D21</f>
        <v>Sum:</v>
      </c>
      <c r="L21" s="278" t="str">
        <f>E21</f>
        <v>=WUR</v>
      </c>
      <c r="M21" s="311">
        <f>SUM(M16:M20)</f>
        <v>0</v>
      </c>
      <c r="N21" s="196"/>
      <c r="O21" s="196"/>
      <c r="P21" s="196"/>
    </row>
    <row r="22" spans="1:18" ht="17.25" customHeight="1">
      <c r="A22" s="623"/>
      <c r="B22" s="624"/>
      <c r="C22" s="624"/>
      <c r="D22" s="312"/>
      <c r="E22" s="279" t="str">
        <f>IF(Product!$C$2=Languages!A3,Languages!A203,Languages!B203)</f>
        <v>Limit</v>
      </c>
      <c r="F22" s="313" t="e">
        <f>IF(OR(C12=Languages!$A300,C12=Languages!$B300),200,IF(OR(C12=Languages!$A301,C12=Languages!$B301),150,IF(OR(C12=Languages!$A302,C12=Languages!$B302),1.2,VLOOKUP(Product!$C$22,Auswahldaten!$A$113:$G$137,7,FALSE))))</f>
        <v>#N/A</v>
      </c>
      <c r="G22" s="193"/>
      <c r="H22" s="623"/>
      <c r="I22" s="624"/>
      <c r="J22" s="624"/>
      <c r="K22" s="312"/>
      <c r="L22" s="279" t="str">
        <f>E22</f>
        <v>Limit</v>
      </c>
      <c r="M22" s="313" t="e">
        <f>IF(OR(J12=Languages!$A300,J12=Languages!$B300),200,IF(OR(J12=Languages!$A301,J12=Languages!$B301),150,IF(OR(J12=Languages!$A302,J12=Languages!$B302),1.2,VLOOKUP(Product!$C$22,Auswahldaten!$A$113:$G$137,7,FALSE))))</f>
        <v>#N/A</v>
      </c>
      <c r="N22" s="196"/>
      <c r="O22" s="196"/>
      <c r="P22" s="196"/>
    </row>
    <row r="23" spans="1:18" ht="25.5" customHeight="1" thickBot="1">
      <c r="A23" s="619" t="str">
        <f>IF(Product!$C$2=Languages!A3,Languages!A303,Languages!B303)</f>
        <v>Recycled materials in primary packaging:</v>
      </c>
      <c r="B23" s="620"/>
      <c r="C23" s="280" t="str">
        <f>IF(C13="","",(SUM(B16:B20)-SUM(C16:C20))/SUM(B16:B20))</f>
        <v/>
      </c>
      <c r="D23" s="195"/>
      <c r="E23" s="281" t="str">
        <f>IF(Product!$C$2=Languages!A3,Languages!A204,Languages!B204)</f>
        <v>Result</v>
      </c>
      <c r="F23" s="314" t="e">
        <f>IF(OR(F21&lt;=F22,C23&gt;0.8),"ok","not ok")</f>
        <v>#N/A</v>
      </c>
      <c r="G23" s="193"/>
      <c r="H23" s="619" t="str">
        <f>A23</f>
        <v>Recycled materials in primary packaging:</v>
      </c>
      <c r="I23" s="620"/>
      <c r="J23" s="280" t="str">
        <f>IF(J13="","",(SUM(I16:I20)-SUM(J16:J20))/SUM(I16:I20))</f>
        <v/>
      </c>
      <c r="K23" s="195"/>
      <c r="L23" s="281" t="str">
        <f>E23</f>
        <v>Result</v>
      </c>
      <c r="M23" s="314" t="e">
        <f>IF(OR(M21&lt;=M22,J23&gt;0.8),"ok","not ok")</f>
        <v>#N/A</v>
      </c>
      <c r="N23" s="196"/>
      <c r="O23" s="196"/>
      <c r="P23" s="196"/>
    </row>
    <row r="24" spans="1:18" ht="9.75" customHeight="1" thickTop="1">
      <c r="A24" s="315"/>
      <c r="B24" s="195"/>
      <c r="C24" s="283"/>
      <c r="D24" s="283"/>
      <c r="E24" s="284"/>
      <c r="F24" s="316"/>
      <c r="G24" s="193"/>
      <c r="H24" s="315"/>
      <c r="I24" s="195"/>
      <c r="J24" s="283"/>
      <c r="K24" s="283"/>
      <c r="L24" s="284"/>
      <c r="M24" s="316"/>
      <c r="N24" s="196"/>
      <c r="O24" s="196"/>
      <c r="P24" s="196"/>
    </row>
    <row r="25" spans="1:18" s="7" customFormat="1" ht="28.5" customHeight="1">
      <c r="A25" s="595" t="str">
        <f>IF(Product!$C$2=Languages!A3,Languages!A142,Languages!B142)</f>
        <v>Part of the packaging
(excempted: Pump mechanisms (including in sprays)</v>
      </c>
      <c r="B25" s="596"/>
      <c r="C25" s="596"/>
      <c r="D25" s="18"/>
      <c r="E25" s="18"/>
      <c r="F25" s="317"/>
      <c r="G25" s="18"/>
      <c r="H25" s="595" t="str">
        <f>A25</f>
        <v>Part of the packaging
(excempted: Pump mechanisms (including in sprays)</v>
      </c>
      <c r="I25" s="596"/>
      <c r="J25" s="596"/>
      <c r="K25" s="18"/>
      <c r="L25" s="18"/>
      <c r="M25" s="317"/>
      <c r="N25" s="54"/>
      <c r="O25" s="54"/>
      <c r="P25" s="54"/>
      <c r="Q25" s="8"/>
      <c r="R25" s="8"/>
    </row>
    <row r="26" spans="1:18" s="7" customFormat="1" ht="15" customHeight="1">
      <c r="A26" s="595" t="str">
        <f>IF(Product!$C$2=Languages!A3,Languages!A143,Languages!B143)</f>
        <v>Material Container/Bottle</v>
      </c>
      <c r="B26" s="596"/>
      <c r="C26" s="596"/>
      <c r="D26" s="597"/>
      <c r="E26" s="597"/>
      <c r="F26" s="598"/>
      <c r="G26" s="18"/>
      <c r="H26" s="595" t="str">
        <f t="shared" ref="H26:H29" si="2">A26</f>
        <v>Material Container/Bottle</v>
      </c>
      <c r="I26" s="596"/>
      <c r="J26" s="596"/>
      <c r="K26" s="597"/>
      <c r="L26" s="597"/>
      <c r="M26" s="598"/>
      <c r="N26" s="54"/>
      <c r="O26" s="54"/>
      <c r="P26" s="54"/>
      <c r="Q26" s="8"/>
      <c r="R26" s="8"/>
    </row>
    <row r="27" spans="1:18" s="7" customFormat="1" ht="15" customHeight="1">
      <c r="A27" s="595" t="str">
        <f>IF(Product!$C$2=Languages!A3,Languages!A144,Languages!B144)</f>
        <v>Material Label</v>
      </c>
      <c r="B27" s="596"/>
      <c r="C27" s="596"/>
      <c r="D27" s="597"/>
      <c r="E27" s="597"/>
      <c r="F27" s="598"/>
      <c r="G27" s="18"/>
      <c r="H27" s="595" t="str">
        <f t="shared" si="2"/>
        <v>Material Label</v>
      </c>
      <c r="I27" s="596"/>
      <c r="J27" s="596"/>
      <c r="K27" s="597"/>
      <c r="L27" s="597"/>
      <c r="M27" s="598"/>
      <c r="N27" s="54"/>
      <c r="O27" s="54"/>
      <c r="P27" s="54"/>
      <c r="Q27" s="8"/>
      <c r="R27" s="8"/>
    </row>
    <row r="28" spans="1:18" s="7" customFormat="1" ht="15" customHeight="1">
      <c r="A28" s="595" t="str">
        <f>IF(Product!$C$2=Languages!A3,Languages!A145,Languages!B145)</f>
        <v>Material Closure</v>
      </c>
      <c r="B28" s="596"/>
      <c r="C28" s="596"/>
      <c r="D28" s="597"/>
      <c r="E28" s="597"/>
      <c r="F28" s="598"/>
      <c r="G28" s="18"/>
      <c r="H28" s="595" t="str">
        <f t="shared" si="2"/>
        <v>Material Closure</v>
      </c>
      <c r="I28" s="596"/>
      <c r="J28" s="596"/>
      <c r="K28" s="597"/>
      <c r="L28" s="597"/>
      <c r="M28" s="598"/>
      <c r="N28" s="54"/>
      <c r="O28" s="54"/>
      <c r="P28" s="54"/>
      <c r="Q28" s="8"/>
      <c r="R28" s="8"/>
    </row>
    <row r="29" spans="1:18" s="7" customFormat="1" ht="15" customHeight="1" thickBot="1">
      <c r="A29" s="591" t="str">
        <f>IF(Product!$C$2=Languages!A3,Languages!A146,Languages!B146)</f>
        <v>Material Barriere Coating</v>
      </c>
      <c r="B29" s="592"/>
      <c r="C29" s="592"/>
      <c r="D29" s="593"/>
      <c r="E29" s="593"/>
      <c r="F29" s="594"/>
      <c r="G29" s="18"/>
      <c r="H29" s="591" t="str">
        <f t="shared" si="2"/>
        <v>Material Barriere Coating</v>
      </c>
      <c r="I29" s="592"/>
      <c r="J29" s="592"/>
      <c r="K29" s="593"/>
      <c r="L29" s="593"/>
      <c r="M29" s="594"/>
      <c r="N29" s="54"/>
      <c r="O29" s="54"/>
      <c r="P29" s="54"/>
      <c r="Q29" s="8"/>
      <c r="R29" s="8"/>
    </row>
    <row r="30" spans="1:18" ht="10.5" customHeight="1" thickBot="1">
      <c r="A30" s="282"/>
      <c r="B30" s="196"/>
      <c r="C30" s="283"/>
      <c r="D30" s="283"/>
      <c r="E30" s="284"/>
      <c r="F30" s="285"/>
      <c r="G30" s="193"/>
      <c r="H30" s="282"/>
      <c r="I30" s="196"/>
      <c r="J30" s="283"/>
      <c r="K30" s="283"/>
      <c r="L30" s="284"/>
      <c r="M30" s="285"/>
      <c r="N30" s="196"/>
      <c r="O30" s="196"/>
      <c r="P30" s="196"/>
    </row>
    <row r="31" spans="1:18" s="171" customFormat="1" ht="15.75" customHeight="1">
      <c r="A31" s="307"/>
      <c r="B31" s="308"/>
      <c r="C31" s="599" t="str">
        <f>IF(Product!$C$2=Languages!A3,Languages!A196,Languages!B196)</f>
        <v>packaging size 2</v>
      </c>
      <c r="D31" s="600">
        <f>IF(Product!$C$2=Languages!C27,Languages!C129,Languages!D129)</f>
        <v>0</v>
      </c>
      <c r="E31" s="600">
        <f>IF(Product!$C$2=Languages!D27,Languages!D129,Languages!E129)</f>
        <v>0</v>
      </c>
      <c r="F31" s="601">
        <f>IF(Product!$C$2=Languages!E27,Languages!E129,Languages!F129)</f>
        <v>0</v>
      </c>
      <c r="G31" s="178"/>
      <c r="H31" s="321"/>
      <c r="I31" s="322"/>
      <c r="J31" s="599" t="str">
        <f>IF(Product!$C$2=Languages!A3,Languages!A198,Languages!B198)</f>
        <v>packaging size 4</v>
      </c>
      <c r="K31" s="600">
        <f>IF(Product!$C$2=Languages!J27,Languages!J129,Languages!K129)</f>
        <v>0</v>
      </c>
      <c r="L31" s="600">
        <f>IF(Product!$C$2=Languages!K27,Languages!K129,Languages!L129)</f>
        <v>0</v>
      </c>
      <c r="M31" s="601">
        <f>IF(Product!$C$2=Languages!L27,Languages!L129,Languages!M129)</f>
        <v>0</v>
      </c>
      <c r="N31" s="196"/>
      <c r="O31" s="196"/>
      <c r="P31" s="196"/>
    </row>
    <row r="32" spans="1:18" s="171" customFormat="1" ht="19.5" customHeight="1">
      <c r="A32" s="602" t="str">
        <f>A11</f>
        <v>Description of the packaging:</v>
      </c>
      <c r="B32" s="603"/>
      <c r="C32" s="604"/>
      <c r="D32" s="605"/>
      <c r="E32" s="605"/>
      <c r="F32" s="606"/>
      <c r="G32" s="178"/>
      <c r="H32" s="602" t="str">
        <f>H11</f>
        <v>Description of the packaging:</v>
      </c>
      <c r="I32" s="603"/>
      <c r="J32" s="604"/>
      <c r="K32" s="605"/>
      <c r="L32" s="605"/>
      <c r="M32" s="606"/>
      <c r="N32" s="196"/>
      <c r="O32" s="196"/>
      <c r="P32" s="196"/>
    </row>
    <row r="33" spans="1:18" s="171" customFormat="1" ht="30.75" customHeight="1">
      <c r="A33" s="602" t="str">
        <f>A12</f>
        <v>Exception for WUR? (Select)</v>
      </c>
      <c r="B33" s="603"/>
      <c r="C33" s="607"/>
      <c r="D33" s="608"/>
      <c r="E33" s="608"/>
      <c r="F33" s="609"/>
      <c r="G33" s="178"/>
      <c r="H33" s="602" t="str">
        <f>H12</f>
        <v>Exception for WUR? (Select)</v>
      </c>
      <c r="I33" s="603"/>
      <c r="J33" s="607"/>
      <c r="K33" s="608"/>
      <c r="L33" s="608"/>
      <c r="M33" s="609"/>
      <c r="N33" s="196"/>
      <c r="O33" s="196"/>
      <c r="P33" s="196"/>
    </row>
    <row r="34" spans="1:18" s="171" customFormat="1" ht="40.5" customHeight="1">
      <c r="A34" s="619" t="str">
        <f>A13</f>
        <v>Volume of the product in the primary
packaging (if reference dosage in ml 
in l, if reference dosage in g in kg):</v>
      </c>
      <c r="B34" s="620"/>
      <c r="C34" s="604">
        <v>100</v>
      </c>
      <c r="D34" s="605"/>
      <c r="E34" s="605"/>
      <c r="F34" s="606"/>
      <c r="G34" s="178"/>
      <c r="H34" s="621" t="str">
        <f>H13</f>
        <v>Volume of the product in the primary
packaging (if reference dosage in ml 
in l, if reference dosage in g in kg):</v>
      </c>
      <c r="I34" s="622"/>
      <c r="J34" s="604"/>
      <c r="K34" s="605"/>
      <c r="L34" s="605"/>
      <c r="M34" s="606"/>
      <c r="N34" s="196"/>
      <c r="O34" s="196"/>
      <c r="P34" s="196"/>
    </row>
    <row r="35" spans="1:18" s="171" customFormat="1" ht="13.5" thickBot="1">
      <c r="A35" s="309"/>
      <c r="B35" s="195"/>
      <c r="C35" s="195"/>
      <c r="D35" s="195"/>
      <c r="E35" s="195"/>
      <c r="F35" s="310"/>
      <c r="G35" s="193"/>
      <c r="H35" s="309"/>
      <c r="I35" s="195"/>
      <c r="J35" s="195"/>
      <c r="K35" s="195"/>
      <c r="L35" s="195"/>
      <c r="M35" s="310"/>
      <c r="N35" s="196"/>
      <c r="O35" s="196"/>
      <c r="P35" s="196"/>
    </row>
    <row r="36" spans="1:18" ht="54" customHeight="1">
      <c r="A36" s="269" t="str">
        <f t="shared" ref="A36:F36" si="3">A15</f>
        <v>Part (i) of the primary packaging 
(please specify part)</v>
      </c>
      <c r="B36" s="286" t="str">
        <f t="shared" si="3"/>
        <v>Weight of 
this part (i)
in g (Wi)</v>
      </c>
      <c r="C36" s="286" t="str">
        <f t="shared" si="3"/>
        <v>thereof virgin
material in g (Ui)</v>
      </c>
      <c r="D36" s="287" t="str">
        <f t="shared" si="3"/>
        <v>Recycling
figure (ri)</v>
      </c>
      <c r="E36" s="270" t="str">
        <f t="shared" si="3"/>
        <v>(Di)</v>
      </c>
      <c r="F36" s="271" t="str">
        <f t="shared" si="3"/>
        <v>=( Wi + Ui ) /
 ( Di x ri )</v>
      </c>
      <c r="G36" s="193"/>
      <c r="H36" s="269" t="str">
        <f t="shared" ref="H36:M36" si="4">H15</f>
        <v>Part (i) of the primary packaging 
(please specify part)</v>
      </c>
      <c r="I36" s="286" t="str">
        <f t="shared" si="4"/>
        <v>Weight of 
this part (i)
in g (Wi)</v>
      </c>
      <c r="J36" s="286" t="str">
        <f t="shared" si="4"/>
        <v>thereof virgin
material in g (Ui)</v>
      </c>
      <c r="K36" s="287" t="str">
        <f t="shared" si="4"/>
        <v>Recycling
figure (ri)</v>
      </c>
      <c r="L36" s="270" t="str">
        <f t="shared" si="4"/>
        <v>(Di)</v>
      </c>
      <c r="M36" s="271" t="str">
        <f t="shared" si="4"/>
        <v>=( Wi + Ui ) /
 ( Di x ri )</v>
      </c>
      <c r="N36" s="196"/>
      <c r="O36" s="196"/>
      <c r="P36" s="196"/>
    </row>
    <row r="37" spans="1:18" ht="15" customHeight="1">
      <c r="A37" s="184"/>
      <c r="B37" s="186"/>
      <c r="C37" s="186"/>
      <c r="D37" s="180"/>
      <c r="E37" s="273" t="str">
        <f>IF(A37="","",$C$34*1000/Product!$C$36)</f>
        <v/>
      </c>
      <c r="F37" s="274" t="str">
        <f>IF(A37="","",((B37+C37)/(E37*D37)))</f>
        <v/>
      </c>
      <c r="G37" s="193"/>
      <c r="H37" s="184"/>
      <c r="I37" s="186"/>
      <c r="J37" s="186"/>
      <c r="K37" s="180"/>
      <c r="L37" s="273" t="str">
        <f>IF(H37="","",$J$34*1000/Product!$C$36)</f>
        <v/>
      </c>
      <c r="M37" s="274" t="str">
        <f>IF(H37="","",((I37+J37)/(L37*K37)))</f>
        <v/>
      </c>
      <c r="N37" s="196"/>
      <c r="O37" s="196"/>
      <c r="P37" s="196"/>
    </row>
    <row r="38" spans="1:18" ht="15" customHeight="1">
      <c r="A38" s="181"/>
      <c r="B38" s="186"/>
      <c r="C38" s="186"/>
      <c r="D38" s="180"/>
      <c r="E38" s="273" t="str">
        <f>IF(A38="","",$C$34*1000/Product!$C$36)</f>
        <v/>
      </c>
      <c r="F38" s="274" t="str">
        <f t="shared" ref="F38:F41" si="5">IF(A38="","",((B38+C38)/(E38*D38)))</f>
        <v/>
      </c>
      <c r="G38" s="193"/>
      <c r="H38" s="181"/>
      <c r="I38" s="186"/>
      <c r="J38" s="186"/>
      <c r="K38" s="180"/>
      <c r="L38" s="273" t="str">
        <f>IF(H38="","",$J$34*1000/Product!$C$36)</f>
        <v/>
      </c>
      <c r="M38" s="274" t="str">
        <f t="shared" ref="M38:M41" si="6">IF(H38="","",((I38+J38)/(L38*K38)))</f>
        <v/>
      </c>
      <c r="N38" s="196"/>
      <c r="O38" s="196"/>
      <c r="P38" s="196"/>
    </row>
    <row r="39" spans="1:18" ht="15" customHeight="1">
      <c r="A39" s="181"/>
      <c r="B39" s="186"/>
      <c r="C39" s="186"/>
      <c r="D39" s="180"/>
      <c r="E39" s="273" t="str">
        <f>IF(A39="","",$C$34*1000/Product!$C$36)</f>
        <v/>
      </c>
      <c r="F39" s="274" t="str">
        <f t="shared" si="5"/>
        <v/>
      </c>
      <c r="G39" s="193"/>
      <c r="H39" s="181"/>
      <c r="I39" s="186"/>
      <c r="J39" s="186"/>
      <c r="K39" s="180"/>
      <c r="L39" s="273" t="str">
        <f>IF(H39="","",$J$34*1000/Product!$C$36)</f>
        <v/>
      </c>
      <c r="M39" s="274" t="str">
        <f t="shared" si="6"/>
        <v/>
      </c>
      <c r="N39" s="196"/>
      <c r="O39" s="196"/>
      <c r="P39" s="196"/>
    </row>
    <row r="40" spans="1:18" ht="15" customHeight="1">
      <c r="A40" s="181"/>
      <c r="B40" s="186"/>
      <c r="C40" s="186"/>
      <c r="D40" s="180"/>
      <c r="E40" s="273" t="str">
        <f>IF(A40="","",$C$34*1000/Product!$C$36)</f>
        <v/>
      </c>
      <c r="F40" s="274" t="str">
        <f t="shared" si="5"/>
        <v/>
      </c>
      <c r="G40" s="193"/>
      <c r="H40" s="181"/>
      <c r="I40" s="186"/>
      <c r="J40" s="186"/>
      <c r="K40" s="180"/>
      <c r="L40" s="273" t="str">
        <f>IF(H40="","",$J$34*1000/Product!$C$36)</f>
        <v/>
      </c>
      <c r="M40" s="274" t="str">
        <f t="shared" si="6"/>
        <v/>
      </c>
      <c r="N40" s="196"/>
      <c r="O40" s="196"/>
      <c r="P40" s="196"/>
    </row>
    <row r="41" spans="1:18" ht="15" customHeight="1" thickBot="1">
      <c r="A41" s="182"/>
      <c r="B41" s="187"/>
      <c r="C41" s="187"/>
      <c r="D41" s="183"/>
      <c r="E41" s="275" t="str">
        <f>IF(A41="","",$C$34*1000/Product!$C$36)</f>
        <v/>
      </c>
      <c r="F41" s="276" t="str">
        <f t="shared" si="5"/>
        <v/>
      </c>
      <c r="G41" s="193"/>
      <c r="H41" s="182"/>
      <c r="I41" s="187"/>
      <c r="J41" s="187"/>
      <c r="K41" s="183"/>
      <c r="L41" s="275" t="str">
        <f>IF(H41="","",$J$34*1000/Product!$C$36)</f>
        <v/>
      </c>
      <c r="M41" s="276" t="str">
        <f t="shared" si="6"/>
        <v/>
      </c>
      <c r="N41" s="196"/>
      <c r="O41" s="196"/>
      <c r="P41" s="196"/>
    </row>
    <row r="42" spans="1:18" ht="17.25" customHeight="1">
      <c r="A42" s="309"/>
      <c r="B42" s="195"/>
      <c r="C42" s="195"/>
      <c r="D42" s="323" t="str">
        <f>D21</f>
        <v>Sum:</v>
      </c>
      <c r="E42" s="278" t="str">
        <f>E21</f>
        <v>=WUR</v>
      </c>
      <c r="F42" s="318">
        <f>SUM(F37:F41)</f>
        <v>0</v>
      </c>
      <c r="G42" s="193"/>
      <c r="H42" s="309"/>
      <c r="I42" s="195"/>
      <c r="J42" s="195"/>
      <c r="K42" s="323" t="str">
        <f>K21</f>
        <v>Sum:</v>
      </c>
      <c r="L42" s="278" t="str">
        <f>L21</f>
        <v>=WUR</v>
      </c>
      <c r="M42" s="318">
        <f>SUM(M37:M41)</f>
        <v>0</v>
      </c>
      <c r="N42" s="196"/>
      <c r="O42" s="196"/>
      <c r="P42" s="196"/>
    </row>
    <row r="43" spans="1:18" ht="17.25" customHeight="1">
      <c r="A43" s="623"/>
      <c r="B43" s="624"/>
      <c r="C43" s="624"/>
      <c r="D43" s="312"/>
      <c r="E43" s="279" t="str">
        <f>E22</f>
        <v>Limit</v>
      </c>
      <c r="F43" s="313" t="e">
        <f>IF(OR(C33=Languages!$A300,C33=Languages!$B300),200,IF(OR(C33=Languages!$A301,C33=Languages!$B301),150,IF(OR(C33=Languages!$A302,C33=Languages!$B302),1.2,VLOOKUP(Product!$C$22,Auswahldaten!$A$113:$G$137,7,FALSE))))</f>
        <v>#N/A</v>
      </c>
      <c r="G43" s="193"/>
      <c r="H43" s="623"/>
      <c r="I43" s="624"/>
      <c r="J43" s="624"/>
      <c r="K43" s="312"/>
      <c r="L43" s="279" t="str">
        <f>L22</f>
        <v>Limit</v>
      </c>
      <c r="M43" s="313" t="e">
        <f>IF(OR(J33=Languages!$A300,J33=Languages!$B300),200,IF(OR(J33=Languages!$A301,J33=Languages!$B301),150,IF(OR(J33=Languages!$A302,J33=Languages!$B302),1.2,VLOOKUP(Product!$C$22,Auswahldaten!$A$113:$G$137,7,FALSE))))</f>
        <v>#N/A</v>
      </c>
      <c r="N43" s="196"/>
      <c r="O43" s="196"/>
      <c r="P43" s="196"/>
    </row>
    <row r="44" spans="1:18" ht="25.5" customHeight="1" thickBot="1">
      <c r="A44" s="619" t="str">
        <f>A23</f>
        <v>Recycled materials in primary packaging:</v>
      </c>
      <c r="B44" s="620"/>
      <c r="C44" s="280" t="e">
        <f>IF(C34="","",(SUM(B37:B41)-SUM(C37:C41))/SUM(B37:B41))</f>
        <v>#DIV/0!</v>
      </c>
      <c r="D44" s="195"/>
      <c r="E44" s="281" t="str">
        <f>E23</f>
        <v>Result</v>
      </c>
      <c r="F44" s="314" t="e">
        <f>IF(OR(F42&lt;=F43,C44&gt;0.8),"ok","not ok")</f>
        <v>#N/A</v>
      </c>
      <c r="G44" s="193"/>
      <c r="H44" s="619" t="str">
        <f>A23</f>
        <v>Recycled materials in primary packaging:</v>
      </c>
      <c r="I44" s="620"/>
      <c r="J44" s="280" t="str">
        <f>IF(J34="","",(SUM(I37:I41)-SUM(J37:J41))/SUM(I37:I41))</f>
        <v/>
      </c>
      <c r="K44" s="195"/>
      <c r="L44" s="281" t="str">
        <f>L23</f>
        <v>Result</v>
      </c>
      <c r="M44" s="314" t="e">
        <f>IF(OR(M42&lt;=M43,J44&gt;0.8),"ok","not ok")</f>
        <v>#N/A</v>
      </c>
      <c r="N44" s="196"/>
      <c r="O44" s="196"/>
      <c r="P44" s="196"/>
    </row>
    <row r="45" spans="1:18" ht="16.5" thickTop="1">
      <c r="A45" s="319"/>
      <c r="B45" s="192"/>
      <c r="C45" s="192"/>
      <c r="D45" s="192"/>
      <c r="E45" s="192"/>
      <c r="F45" s="320"/>
      <c r="G45" s="193"/>
      <c r="H45" s="319"/>
      <c r="I45" s="192"/>
      <c r="J45" s="192"/>
      <c r="K45" s="192"/>
      <c r="L45" s="192"/>
      <c r="M45" s="320"/>
      <c r="N45" s="192"/>
      <c r="O45" s="192"/>
      <c r="P45" s="192"/>
    </row>
    <row r="46" spans="1:18" s="7" customFormat="1" ht="28.5" customHeight="1">
      <c r="A46" s="595" t="str">
        <f>A25</f>
        <v>Part of the packaging
(excempted: Pump mechanisms (including in sprays)</v>
      </c>
      <c r="B46" s="596"/>
      <c r="C46" s="596"/>
      <c r="D46" s="18"/>
      <c r="E46" s="18"/>
      <c r="F46" s="317"/>
      <c r="G46" s="18"/>
      <c r="H46" s="595" t="str">
        <f>A25</f>
        <v>Part of the packaging
(excempted: Pump mechanisms (including in sprays)</v>
      </c>
      <c r="I46" s="596"/>
      <c r="J46" s="596"/>
      <c r="K46" s="18"/>
      <c r="L46" s="18"/>
      <c r="M46" s="317"/>
      <c r="N46" s="54"/>
      <c r="O46" s="54"/>
      <c r="P46" s="54"/>
      <c r="Q46" s="8"/>
      <c r="R46" s="8"/>
    </row>
    <row r="47" spans="1:18" s="7" customFormat="1" ht="15" customHeight="1">
      <c r="A47" s="595" t="str">
        <f t="shared" ref="A47:A50" si="7">A26</f>
        <v>Material Container/Bottle</v>
      </c>
      <c r="B47" s="596"/>
      <c r="C47" s="596"/>
      <c r="D47" s="597"/>
      <c r="E47" s="597"/>
      <c r="F47" s="598"/>
      <c r="G47" s="18"/>
      <c r="H47" s="595" t="str">
        <f t="shared" ref="H47:H50" si="8">A26</f>
        <v>Material Container/Bottle</v>
      </c>
      <c r="I47" s="596"/>
      <c r="J47" s="596"/>
      <c r="K47" s="597"/>
      <c r="L47" s="597"/>
      <c r="M47" s="598"/>
      <c r="N47" s="54"/>
      <c r="O47" s="54"/>
      <c r="P47" s="54"/>
      <c r="Q47" s="8"/>
      <c r="R47" s="8"/>
    </row>
    <row r="48" spans="1:18" s="7" customFormat="1" ht="15" customHeight="1">
      <c r="A48" s="595" t="str">
        <f t="shared" si="7"/>
        <v>Material Label</v>
      </c>
      <c r="B48" s="596"/>
      <c r="C48" s="596"/>
      <c r="D48" s="597"/>
      <c r="E48" s="597"/>
      <c r="F48" s="598"/>
      <c r="G48" s="18"/>
      <c r="H48" s="595" t="str">
        <f t="shared" si="8"/>
        <v>Material Label</v>
      </c>
      <c r="I48" s="596"/>
      <c r="J48" s="596"/>
      <c r="K48" s="597"/>
      <c r="L48" s="597"/>
      <c r="M48" s="598"/>
      <c r="N48" s="54"/>
      <c r="O48" s="54"/>
      <c r="P48" s="54"/>
      <c r="Q48" s="8"/>
      <c r="R48" s="8"/>
    </row>
    <row r="49" spans="1:18" s="7" customFormat="1" ht="15" customHeight="1">
      <c r="A49" s="595" t="str">
        <f t="shared" si="7"/>
        <v>Material Closure</v>
      </c>
      <c r="B49" s="596"/>
      <c r="C49" s="596"/>
      <c r="D49" s="597"/>
      <c r="E49" s="597"/>
      <c r="F49" s="598"/>
      <c r="G49" s="18"/>
      <c r="H49" s="595" t="str">
        <f t="shared" si="8"/>
        <v>Material Closure</v>
      </c>
      <c r="I49" s="596"/>
      <c r="J49" s="596"/>
      <c r="K49" s="597"/>
      <c r="L49" s="597"/>
      <c r="M49" s="598"/>
      <c r="N49" s="54"/>
      <c r="O49" s="54"/>
      <c r="P49" s="54"/>
      <c r="Q49" s="8"/>
      <c r="R49" s="8"/>
    </row>
    <row r="50" spans="1:18" s="7" customFormat="1" ht="15" customHeight="1" thickBot="1">
      <c r="A50" s="591" t="str">
        <f t="shared" si="7"/>
        <v>Material Barriere Coating</v>
      </c>
      <c r="B50" s="592"/>
      <c r="C50" s="592"/>
      <c r="D50" s="593"/>
      <c r="E50" s="593"/>
      <c r="F50" s="594"/>
      <c r="G50" s="18"/>
      <c r="H50" s="591" t="str">
        <f t="shared" si="8"/>
        <v>Material Barriere Coating</v>
      </c>
      <c r="I50" s="592"/>
      <c r="J50" s="592"/>
      <c r="K50" s="593"/>
      <c r="L50" s="593"/>
      <c r="M50" s="594"/>
      <c r="N50" s="54"/>
      <c r="O50" s="54"/>
      <c r="P50" s="54"/>
      <c r="Q50" s="8"/>
      <c r="R50" s="8"/>
    </row>
    <row r="51" spans="1:18" ht="15.75">
      <c r="A51" s="192"/>
      <c r="B51" s="192"/>
      <c r="C51" s="192"/>
      <c r="D51" s="192"/>
      <c r="E51" s="192"/>
      <c r="F51" s="192"/>
      <c r="G51" s="193"/>
      <c r="H51" s="192"/>
      <c r="I51" s="192"/>
      <c r="J51" s="192"/>
      <c r="K51" s="192"/>
      <c r="L51" s="192"/>
      <c r="M51" s="192"/>
      <c r="N51" s="192"/>
      <c r="O51" s="192"/>
      <c r="P51" s="192"/>
    </row>
    <row r="52" spans="1:18" ht="34.5" customHeight="1">
      <c r="A52" s="616" t="str">
        <f>'Formulation Pre-Products'!B67</f>
        <v>remarks of the applicant</v>
      </c>
      <c r="B52" s="617"/>
      <c r="C52" s="617"/>
      <c r="D52" s="617"/>
      <c r="E52" s="617"/>
      <c r="F52" s="617"/>
      <c r="G52" s="617"/>
      <c r="H52" s="617"/>
      <c r="I52" s="617"/>
      <c r="J52" s="617"/>
      <c r="K52" s="617"/>
      <c r="L52" s="617"/>
      <c r="M52" s="618"/>
      <c r="N52" s="192"/>
      <c r="O52" s="192"/>
      <c r="P52" s="192"/>
    </row>
    <row r="53" spans="1:18" ht="15.75">
      <c r="A53" s="192"/>
      <c r="B53" s="192"/>
      <c r="C53" s="192"/>
      <c r="D53" s="192"/>
      <c r="E53" s="192"/>
      <c r="F53" s="192"/>
      <c r="G53" s="193"/>
      <c r="H53" s="192"/>
      <c r="I53" s="192"/>
      <c r="J53" s="192"/>
      <c r="K53" s="192"/>
      <c r="L53" s="192"/>
      <c r="M53" s="192"/>
      <c r="N53" s="192"/>
      <c r="O53" s="192"/>
      <c r="P53" s="192"/>
    </row>
    <row r="54" spans="1:18" ht="15.75">
      <c r="A54" s="192"/>
      <c r="B54" s="192"/>
      <c r="C54" s="192"/>
      <c r="D54" s="192"/>
      <c r="E54" s="192"/>
      <c r="F54" s="192"/>
      <c r="G54" s="193"/>
      <c r="H54" s="192"/>
      <c r="I54" s="192"/>
      <c r="J54" s="192"/>
      <c r="K54" s="192"/>
      <c r="L54" s="192"/>
      <c r="M54" s="192"/>
      <c r="N54" s="192"/>
      <c r="O54" s="192"/>
      <c r="P54" s="192"/>
    </row>
    <row r="55" spans="1:18" ht="15.75">
      <c r="A55" s="192"/>
      <c r="B55" s="192"/>
      <c r="C55" s="192"/>
      <c r="D55" s="192"/>
      <c r="E55" s="192"/>
      <c r="F55" s="192"/>
      <c r="G55" s="193"/>
      <c r="H55" s="192"/>
      <c r="I55" s="192"/>
      <c r="J55" s="192"/>
      <c r="K55" s="192"/>
      <c r="L55" s="192"/>
      <c r="M55" s="192"/>
      <c r="N55" s="192"/>
      <c r="O55" s="192"/>
      <c r="P55" s="192"/>
    </row>
    <row r="56" spans="1:18" ht="15.75">
      <c r="A56" s="192"/>
      <c r="B56" s="192"/>
      <c r="C56" s="192"/>
      <c r="D56" s="192"/>
      <c r="E56" s="192"/>
      <c r="F56" s="192"/>
      <c r="G56" s="193"/>
      <c r="H56" s="192"/>
      <c r="I56" s="192"/>
      <c r="J56" s="192"/>
      <c r="K56" s="192"/>
      <c r="L56" s="192"/>
      <c r="M56" s="192"/>
      <c r="N56" s="192"/>
      <c r="O56" s="192"/>
      <c r="P56" s="192"/>
    </row>
    <row r="57" spans="1:18" ht="15.75">
      <c r="A57" s="192"/>
      <c r="B57" s="192"/>
      <c r="C57" s="192"/>
      <c r="D57" s="192"/>
      <c r="E57" s="192"/>
      <c r="F57" s="192"/>
      <c r="G57" s="193"/>
      <c r="H57" s="192"/>
      <c r="I57" s="192"/>
      <c r="J57" s="192"/>
      <c r="K57" s="192"/>
      <c r="L57" s="192"/>
      <c r="M57" s="192"/>
      <c r="N57" s="192"/>
      <c r="O57" s="192"/>
      <c r="P57" s="192"/>
    </row>
    <row r="58" spans="1:18" ht="15.75">
      <c r="A58" s="192"/>
      <c r="B58" s="192"/>
      <c r="C58" s="192"/>
      <c r="D58" s="192"/>
      <c r="E58" s="192"/>
      <c r="F58" s="192"/>
      <c r="G58" s="193"/>
      <c r="H58" s="192"/>
      <c r="I58" s="192"/>
      <c r="J58" s="192"/>
      <c r="K58" s="192"/>
      <c r="L58" s="192"/>
      <c r="M58" s="192"/>
      <c r="N58" s="192"/>
      <c r="O58" s="192"/>
      <c r="P58" s="192"/>
    </row>
    <row r="59" spans="1:18" ht="15.75">
      <c r="A59" s="192"/>
      <c r="B59" s="192"/>
      <c r="C59" s="192"/>
      <c r="D59" s="192"/>
      <c r="E59" s="192"/>
      <c r="F59" s="192"/>
      <c r="G59" s="193"/>
      <c r="H59" s="192"/>
      <c r="I59" s="192"/>
      <c r="J59" s="192"/>
      <c r="K59" s="192"/>
      <c r="L59" s="192"/>
      <c r="M59" s="192"/>
      <c r="N59" s="192"/>
      <c r="O59" s="192"/>
      <c r="P59" s="192"/>
    </row>
    <row r="60" spans="1:18" ht="15.75">
      <c r="A60" s="192"/>
      <c r="B60" s="192"/>
      <c r="C60" s="192"/>
      <c r="D60" s="192"/>
      <c r="E60" s="192"/>
      <c r="F60" s="192"/>
      <c r="G60" s="193"/>
      <c r="H60" s="192"/>
      <c r="I60" s="192"/>
      <c r="J60" s="192"/>
      <c r="K60" s="192"/>
      <c r="L60" s="192"/>
      <c r="M60" s="192"/>
      <c r="N60" s="192"/>
      <c r="O60" s="192"/>
      <c r="P60" s="192"/>
    </row>
    <row r="61" spans="1:18" ht="15.75">
      <c r="A61" s="192"/>
      <c r="B61" s="192"/>
      <c r="C61" s="192"/>
      <c r="D61" s="192"/>
      <c r="E61" s="192"/>
      <c r="F61" s="192"/>
      <c r="G61" s="193"/>
      <c r="H61" s="192"/>
      <c r="I61" s="192"/>
      <c r="J61" s="192"/>
      <c r="K61" s="192"/>
      <c r="L61" s="192"/>
      <c r="M61" s="192"/>
      <c r="N61" s="192"/>
      <c r="O61" s="192"/>
      <c r="P61" s="192"/>
    </row>
    <row r="62" spans="1:18" ht="15.75">
      <c r="A62" s="192"/>
      <c r="B62" s="192"/>
      <c r="C62" s="192"/>
      <c r="D62" s="192"/>
      <c r="E62" s="192"/>
      <c r="F62" s="192"/>
      <c r="G62" s="193"/>
      <c r="H62" s="192"/>
      <c r="I62" s="192"/>
      <c r="J62" s="192"/>
      <c r="K62" s="192"/>
      <c r="L62" s="192"/>
      <c r="M62" s="192"/>
      <c r="N62" s="192"/>
      <c r="O62" s="192"/>
      <c r="P62" s="192"/>
    </row>
    <row r="63" spans="1:18" ht="15.75">
      <c r="A63" s="176"/>
      <c r="B63" s="176"/>
      <c r="C63" s="176"/>
      <c r="D63" s="176"/>
      <c r="E63" s="176"/>
      <c r="F63" s="176"/>
      <c r="G63" s="172"/>
      <c r="H63" s="176"/>
      <c r="I63" s="176"/>
      <c r="J63" s="176"/>
      <c r="K63" s="176"/>
      <c r="L63" s="176"/>
      <c r="M63" s="176"/>
      <c r="N63" s="176"/>
      <c r="O63" s="176"/>
      <c r="P63" s="176"/>
    </row>
    <row r="64" spans="1:18" ht="15.75">
      <c r="A64" s="176"/>
      <c r="B64" s="176"/>
      <c r="C64" s="176"/>
      <c r="D64" s="176"/>
      <c r="E64" s="176"/>
      <c r="F64" s="176"/>
      <c r="G64" s="172"/>
      <c r="H64" s="176"/>
      <c r="I64" s="176"/>
      <c r="J64" s="176"/>
      <c r="K64" s="176"/>
      <c r="L64" s="176"/>
      <c r="M64" s="176"/>
      <c r="N64" s="176"/>
      <c r="O64" s="176"/>
      <c r="P64" s="176"/>
    </row>
    <row r="65" spans="1:16" ht="15.75">
      <c r="A65" s="176"/>
      <c r="B65" s="176"/>
      <c r="C65" s="176"/>
      <c r="D65" s="176"/>
      <c r="E65" s="176"/>
      <c r="F65" s="176"/>
      <c r="G65" s="172"/>
      <c r="H65" s="176"/>
      <c r="I65" s="176"/>
      <c r="J65" s="176"/>
      <c r="K65" s="176"/>
      <c r="L65" s="176"/>
      <c r="M65" s="176"/>
      <c r="N65" s="176"/>
      <c r="O65" s="176"/>
      <c r="P65" s="176"/>
    </row>
    <row r="66" spans="1:16" ht="15.75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</row>
    <row r="67" spans="1:16" ht="15.75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</row>
    <row r="68" spans="1:16" ht="15.75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</row>
    <row r="69" spans="1:16" ht="15.75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</row>
    <row r="70" spans="1:16" ht="15.75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</row>
    <row r="71" spans="1:16" ht="15.75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</row>
    <row r="72" spans="1:16" ht="15.75">
      <c r="A72" s="176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</row>
    <row r="73" spans="1:16" ht="15.75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</row>
    <row r="74" spans="1:16" ht="15.75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</row>
    <row r="75" spans="1:16" ht="15.75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</row>
    <row r="76" spans="1:16" ht="15.75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</row>
    <row r="77" spans="1:16" ht="15.75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</row>
    <row r="78" spans="1:16" ht="15.75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</row>
    <row r="79" spans="1:16" ht="15.75">
      <c r="H79" s="176"/>
      <c r="I79" s="176"/>
      <c r="J79" s="176"/>
      <c r="K79" s="176"/>
      <c r="L79" s="176"/>
      <c r="M79" s="176"/>
      <c r="N79" s="176"/>
      <c r="O79" s="176"/>
      <c r="P79" s="176"/>
    </row>
    <row r="80" spans="1:16" ht="15.75">
      <c r="H80" s="176"/>
      <c r="I80" s="176"/>
      <c r="J80" s="176"/>
      <c r="K80" s="176"/>
      <c r="L80" s="176"/>
      <c r="M80" s="176"/>
      <c r="N80" s="176"/>
      <c r="O80" s="176"/>
      <c r="P80" s="176"/>
    </row>
    <row r="81" spans="8:16" ht="15.75">
      <c r="H81" s="176"/>
      <c r="I81" s="176"/>
      <c r="J81" s="176"/>
      <c r="K81" s="176"/>
      <c r="L81" s="176"/>
      <c r="M81" s="176"/>
      <c r="N81" s="176"/>
      <c r="O81" s="176"/>
      <c r="P81" s="176"/>
    </row>
    <row r="82" spans="8:16" ht="15.75">
      <c r="H82" s="176"/>
      <c r="I82" s="176"/>
      <c r="J82" s="176"/>
      <c r="K82" s="176"/>
      <c r="L82" s="176"/>
      <c r="M82" s="176"/>
      <c r="N82" s="176"/>
      <c r="O82" s="176"/>
      <c r="P82" s="176"/>
    </row>
    <row r="83" spans="8:16">
      <c r="M83" s="177"/>
      <c r="N83" s="177"/>
      <c r="O83" s="177"/>
      <c r="P83" s="177"/>
    </row>
    <row r="84" spans="8:16">
      <c r="M84" s="177"/>
      <c r="N84" s="177"/>
      <c r="O84" s="177"/>
      <c r="P84" s="177"/>
    </row>
    <row r="85" spans="8:16">
      <c r="M85" s="177"/>
      <c r="N85" s="177"/>
      <c r="O85" s="177"/>
      <c r="P85" s="177"/>
    </row>
    <row r="86" spans="8:16">
      <c r="M86" s="177"/>
      <c r="N86" s="177"/>
      <c r="O86" s="177"/>
      <c r="P86" s="177"/>
    </row>
    <row r="87" spans="8:16">
      <c r="M87" s="177"/>
      <c r="N87" s="177"/>
      <c r="O87" s="177"/>
      <c r="P87" s="177"/>
    </row>
    <row r="88" spans="8:16">
      <c r="M88" s="177"/>
      <c r="N88" s="177"/>
      <c r="O88" s="177"/>
      <c r="P88" s="177"/>
    </row>
    <row r="89" spans="8:16">
      <c r="M89" s="177"/>
      <c r="N89" s="177"/>
      <c r="O89" s="177"/>
      <c r="P89" s="177"/>
    </row>
    <row r="90" spans="8:16">
      <c r="M90" s="177"/>
      <c r="N90" s="177"/>
      <c r="O90" s="177"/>
      <c r="P90" s="177"/>
    </row>
    <row r="91" spans="8:16">
      <c r="M91" s="177"/>
      <c r="N91" s="177"/>
      <c r="O91" s="177"/>
      <c r="P91" s="177"/>
    </row>
    <row r="92" spans="8:16">
      <c r="M92" s="177"/>
      <c r="N92" s="177"/>
      <c r="O92" s="177"/>
      <c r="P92" s="177"/>
    </row>
    <row r="93" spans="8:16">
      <c r="M93" s="177"/>
      <c r="N93" s="177"/>
      <c r="O93" s="177"/>
      <c r="P93" s="177"/>
    </row>
    <row r="94" spans="8:16">
      <c r="M94" s="177"/>
      <c r="N94" s="177"/>
      <c r="O94" s="177"/>
      <c r="P94" s="177"/>
    </row>
    <row r="95" spans="8:16">
      <c r="M95" s="177"/>
      <c r="N95" s="177"/>
      <c r="O95" s="177"/>
      <c r="P95" s="177"/>
    </row>
    <row r="96" spans="8:16">
      <c r="M96" s="177"/>
      <c r="N96" s="177"/>
      <c r="O96" s="177"/>
      <c r="P96" s="177"/>
    </row>
    <row r="97" spans="13:16">
      <c r="M97" s="177"/>
      <c r="N97" s="177"/>
      <c r="O97" s="177"/>
      <c r="P97" s="177"/>
    </row>
    <row r="98" spans="13:16">
      <c r="M98" s="177"/>
      <c r="N98" s="177"/>
      <c r="O98" s="177"/>
      <c r="P98" s="177"/>
    </row>
    <row r="99" spans="13:16">
      <c r="M99" s="177"/>
      <c r="N99" s="177"/>
      <c r="O99" s="177"/>
      <c r="P99" s="177"/>
    </row>
    <row r="100" spans="13:16">
      <c r="M100" s="177"/>
      <c r="N100" s="177"/>
      <c r="O100" s="177"/>
      <c r="P100" s="177"/>
    </row>
    <row r="101" spans="13:16">
      <c r="M101" s="177"/>
      <c r="N101" s="177"/>
      <c r="O101" s="177"/>
      <c r="P101" s="177"/>
    </row>
    <row r="102" spans="13:16">
      <c r="M102" s="177"/>
      <c r="N102" s="177"/>
      <c r="O102" s="177"/>
      <c r="P102" s="177"/>
    </row>
    <row r="103" spans="13:16">
      <c r="M103" s="177"/>
      <c r="N103" s="177"/>
      <c r="O103" s="177"/>
      <c r="P103" s="177"/>
    </row>
    <row r="104" spans="13:16">
      <c r="M104" s="177"/>
      <c r="N104" s="177"/>
      <c r="O104" s="177"/>
      <c r="P104" s="177"/>
    </row>
    <row r="105" spans="13:16">
      <c r="M105" s="177"/>
      <c r="N105" s="177"/>
      <c r="O105" s="177"/>
      <c r="P105" s="177"/>
    </row>
    <row r="106" spans="13:16">
      <c r="M106" s="177"/>
      <c r="N106" s="177"/>
      <c r="O106" s="177"/>
      <c r="P106" s="177"/>
    </row>
    <row r="107" spans="13:16">
      <c r="M107" s="177"/>
      <c r="N107" s="177"/>
      <c r="O107" s="177"/>
      <c r="P107" s="177"/>
    </row>
    <row r="108" spans="13:16">
      <c r="M108" s="177"/>
      <c r="N108" s="177"/>
      <c r="O108" s="177"/>
      <c r="P108" s="177"/>
    </row>
    <row r="109" spans="13:16">
      <c r="M109" s="177"/>
      <c r="N109" s="177"/>
      <c r="O109" s="177"/>
      <c r="P109" s="177"/>
    </row>
    <row r="110" spans="13:16">
      <c r="M110" s="177"/>
      <c r="N110" s="177"/>
      <c r="O110" s="177"/>
      <c r="P110" s="177"/>
    </row>
    <row r="111" spans="13:16">
      <c r="M111" s="177"/>
      <c r="N111" s="177"/>
      <c r="O111" s="177"/>
      <c r="P111" s="177"/>
    </row>
    <row r="112" spans="13:16">
      <c r="M112" s="177"/>
      <c r="N112" s="177"/>
      <c r="O112" s="177"/>
      <c r="P112" s="177"/>
    </row>
    <row r="113" spans="13:16">
      <c r="M113" s="177"/>
      <c r="N113" s="177"/>
      <c r="O113" s="177"/>
      <c r="P113" s="177"/>
    </row>
    <row r="114" spans="13:16">
      <c r="M114" s="177"/>
      <c r="N114" s="177"/>
      <c r="O114" s="177"/>
      <c r="P114" s="177"/>
    </row>
    <row r="115" spans="13:16">
      <c r="M115" s="177"/>
      <c r="N115" s="177"/>
      <c r="O115" s="177"/>
      <c r="P115" s="177"/>
    </row>
    <row r="116" spans="13:16">
      <c r="M116" s="177"/>
      <c r="N116" s="177"/>
      <c r="O116" s="177"/>
      <c r="P116" s="177"/>
    </row>
    <row r="117" spans="13:16">
      <c r="M117" s="177"/>
      <c r="N117" s="177"/>
      <c r="O117" s="177"/>
      <c r="P117" s="177"/>
    </row>
    <row r="118" spans="13:16">
      <c r="M118" s="177"/>
      <c r="N118" s="177"/>
      <c r="O118" s="177"/>
      <c r="P118" s="177"/>
    </row>
    <row r="119" spans="13:16">
      <c r="M119" s="177"/>
      <c r="N119" s="177"/>
      <c r="O119" s="177"/>
      <c r="P119" s="177"/>
    </row>
    <row r="120" spans="13:16">
      <c r="M120" s="177"/>
      <c r="N120" s="177"/>
      <c r="O120" s="177"/>
      <c r="P120" s="177"/>
    </row>
    <row r="121" spans="13:16">
      <c r="M121" s="177"/>
      <c r="N121" s="177"/>
      <c r="O121" s="177"/>
      <c r="P121" s="177"/>
    </row>
    <row r="122" spans="13:16">
      <c r="M122" s="177"/>
      <c r="N122" s="177"/>
      <c r="O122" s="177"/>
      <c r="P122" s="177"/>
    </row>
    <row r="123" spans="13:16">
      <c r="M123" s="177"/>
      <c r="N123" s="177"/>
      <c r="O123" s="177"/>
      <c r="P123" s="177"/>
    </row>
    <row r="124" spans="13:16">
      <c r="M124" s="177"/>
      <c r="N124" s="177"/>
      <c r="O124" s="177"/>
      <c r="P124" s="177"/>
    </row>
    <row r="125" spans="13:16">
      <c r="M125" s="177"/>
      <c r="N125" s="177"/>
      <c r="O125" s="177"/>
      <c r="P125" s="177"/>
    </row>
    <row r="126" spans="13:16">
      <c r="M126" s="177"/>
      <c r="N126" s="177"/>
      <c r="O126" s="177"/>
      <c r="P126" s="177"/>
    </row>
    <row r="127" spans="13:16">
      <c r="M127" s="177"/>
      <c r="N127" s="177"/>
      <c r="O127" s="177"/>
      <c r="P127" s="177"/>
    </row>
    <row r="128" spans="13:16">
      <c r="M128" s="177"/>
      <c r="N128" s="177"/>
      <c r="O128" s="177"/>
      <c r="P128" s="177"/>
    </row>
    <row r="129" spans="13:16">
      <c r="M129" s="177"/>
      <c r="N129" s="177"/>
      <c r="O129" s="177"/>
      <c r="P129" s="177"/>
    </row>
    <row r="130" spans="13:16">
      <c r="M130" s="177"/>
      <c r="N130" s="177"/>
      <c r="O130" s="177"/>
      <c r="P130" s="177"/>
    </row>
    <row r="131" spans="13:16">
      <c r="M131" s="177"/>
      <c r="N131" s="177"/>
      <c r="O131" s="177"/>
      <c r="P131" s="177"/>
    </row>
    <row r="132" spans="13:16">
      <c r="M132" s="177"/>
      <c r="N132" s="177"/>
      <c r="O132" s="177"/>
      <c r="P132" s="177"/>
    </row>
    <row r="133" spans="13:16">
      <c r="M133" s="177"/>
      <c r="N133" s="177"/>
      <c r="O133" s="177"/>
      <c r="P133" s="177"/>
    </row>
    <row r="134" spans="13:16">
      <c r="M134" s="177"/>
      <c r="N134" s="177"/>
      <c r="O134" s="177"/>
      <c r="P134" s="177"/>
    </row>
    <row r="135" spans="13:16">
      <c r="M135" s="177"/>
      <c r="N135" s="177"/>
      <c r="O135" s="177"/>
      <c r="P135" s="177"/>
    </row>
    <row r="136" spans="13:16">
      <c r="M136" s="177"/>
      <c r="N136" s="177"/>
      <c r="O136" s="177"/>
      <c r="P136" s="177"/>
    </row>
    <row r="137" spans="13:16">
      <c r="M137" s="177"/>
      <c r="N137" s="177"/>
      <c r="O137" s="177"/>
      <c r="P137" s="177"/>
    </row>
    <row r="138" spans="13:16">
      <c r="M138" s="177"/>
      <c r="N138" s="177"/>
      <c r="O138" s="177"/>
      <c r="P138" s="177"/>
    </row>
    <row r="139" spans="13:16">
      <c r="M139" s="177"/>
      <c r="N139" s="177"/>
      <c r="O139" s="177"/>
      <c r="P139" s="177"/>
    </row>
    <row r="140" spans="13:16">
      <c r="M140" s="177"/>
      <c r="N140" s="177"/>
      <c r="O140" s="177"/>
      <c r="P140" s="177"/>
    </row>
    <row r="141" spans="13:16">
      <c r="M141" s="177"/>
      <c r="N141" s="177"/>
      <c r="O141" s="177"/>
      <c r="P141" s="177"/>
    </row>
    <row r="142" spans="13:16">
      <c r="M142" s="177"/>
      <c r="N142" s="177"/>
      <c r="O142" s="177"/>
      <c r="P142" s="177"/>
    </row>
    <row r="143" spans="13:16">
      <c r="M143" s="177"/>
      <c r="N143" s="177"/>
      <c r="O143" s="177"/>
      <c r="P143" s="177"/>
    </row>
    <row r="144" spans="13:16">
      <c r="M144" s="177"/>
      <c r="N144" s="177"/>
      <c r="O144" s="177"/>
      <c r="P144" s="177"/>
    </row>
    <row r="145" spans="13:16">
      <c r="M145" s="177"/>
      <c r="N145" s="177"/>
      <c r="O145" s="177"/>
      <c r="P145" s="177"/>
    </row>
    <row r="146" spans="13:16">
      <c r="M146" s="177"/>
      <c r="N146" s="177"/>
      <c r="O146" s="177"/>
      <c r="P146" s="177"/>
    </row>
    <row r="147" spans="13:16">
      <c r="M147" s="177"/>
      <c r="N147" s="177"/>
      <c r="O147" s="177"/>
      <c r="P147" s="177"/>
    </row>
    <row r="148" spans="13:16">
      <c r="M148" s="177"/>
      <c r="N148" s="177"/>
      <c r="O148" s="177"/>
      <c r="P148" s="177"/>
    </row>
    <row r="149" spans="13:16">
      <c r="M149" s="177"/>
      <c r="N149" s="177"/>
      <c r="O149" s="177"/>
      <c r="P149" s="177"/>
    </row>
    <row r="150" spans="13:16">
      <c r="M150" s="177"/>
      <c r="N150" s="177"/>
      <c r="O150" s="177"/>
      <c r="P150" s="177"/>
    </row>
    <row r="151" spans="13:16">
      <c r="M151" s="177"/>
      <c r="N151" s="177"/>
      <c r="O151" s="177"/>
      <c r="P151" s="177"/>
    </row>
    <row r="152" spans="13:16">
      <c r="M152" s="177"/>
      <c r="N152" s="177"/>
      <c r="O152" s="177"/>
      <c r="P152" s="177"/>
    </row>
    <row r="153" spans="13:16">
      <c r="M153" s="177"/>
      <c r="N153" s="177"/>
      <c r="O153" s="177"/>
      <c r="P153" s="177"/>
    </row>
    <row r="154" spans="13:16">
      <c r="M154" s="177"/>
      <c r="N154" s="177"/>
      <c r="O154" s="177"/>
      <c r="P154" s="177"/>
    </row>
    <row r="155" spans="13:16">
      <c r="M155" s="177"/>
      <c r="N155" s="177"/>
      <c r="O155" s="177"/>
      <c r="P155" s="177"/>
    </row>
    <row r="156" spans="13:16">
      <c r="M156" s="177"/>
      <c r="N156" s="177"/>
      <c r="O156" s="177"/>
      <c r="P156" s="177"/>
    </row>
  </sheetData>
  <sheetProtection password="CC13" sheet="1" objects="1" scenarios="1" formatCells="0" formatColumns="0" formatRows="0" selectLockedCells="1"/>
  <mergeCells count="86">
    <mergeCell ref="H1:I1"/>
    <mergeCell ref="J1:M1"/>
    <mergeCell ref="H7:I7"/>
    <mergeCell ref="A23:B23"/>
    <mergeCell ref="H23:I23"/>
    <mergeCell ref="C12:F12"/>
    <mergeCell ref="A12:B12"/>
    <mergeCell ref="H12:I12"/>
    <mergeCell ref="J12:M12"/>
    <mergeCell ref="A13:B13"/>
    <mergeCell ref="C13:F13"/>
    <mergeCell ref="H13:I13"/>
    <mergeCell ref="J13:M13"/>
    <mergeCell ref="A22:C22"/>
    <mergeCell ref="H22:J22"/>
    <mergeCell ref="A11:B11"/>
    <mergeCell ref="A52:M52"/>
    <mergeCell ref="A34:B34"/>
    <mergeCell ref="C34:F34"/>
    <mergeCell ref="H34:I34"/>
    <mergeCell ref="J34:M34"/>
    <mergeCell ref="A44:B44"/>
    <mergeCell ref="H44:I44"/>
    <mergeCell ref="A43:C43"/>
    <mergeCell ref="H43:J43"/>
    <mergeCell ref="D48:F48"/>
    <mergeCell ref="D49:F49"/>
    <mergeCell ref="D50:F50"/>
    <mergeCell ref="A46:C46"/>
    <mergeCell ref="A47:C47"/>
    <mergeCell ref="A48:C48"/>
    <mergeCell ref="A49:C49"/>
    <mergeCell ref="C11:F11"/>
    <mergeCell ref="H11:I11"/>
    <mergeCell ref="J11:M11"/>
    <mergeCell ref="J10:M10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10:F10"/>
    <mergeCell ref="C7:G7"/>
    <mergeCell ref="A50:C50"/>
    <mergeCell ref="A28:C28"/>
    <mergeCell ref="D28:F28"/>
    <mergeCell ref="A29:C29"/>
    <mergeCell ref="D29:F29"/>
    <mergeCell ref="D47:F47"/>
    <mergeCell ref="C31:F31"/>
    <mergeCell ref="A32:B32"/>
    <mergeCell ref="C32:F32"/>
    <mergeCell ref="A33:B33"/>
    <mergeCell ref="C33:F33"/>
    <mergeCell ref="A25:C25"/>
    <mergeCell ref="A26:C26"/>
    <mergeCell ref="D26:F26"/>
    <mergeCell ref="A27:C27"/>
    <mergeCell ref="D27:F27"/>
    <mergeCell ref="H25:J25"/>
    <mergeCell ref="H26:J26"/>
    <mergeCell ref="K26:M26"/>
    <mergeCell ref="H27:J27"/>
    <mergeCell ref="K27:M27"/>
    <mergeCell ref="H28:J28"/>
    <mergeCell ref="K28:M28"/>
    <mergeCell ref="H29:J29"/>
    <mergeCell ref="K29:M29"/>
    <mergeCell ref="H46:J46"/>
    <mergeCell ref="J31:M31"/>
    <mergeCell ref="H32:I32"/>
    <mergeCell ref="J32:M32"/>
    <mergeCell ref="H33:I33"/>
    <mergeCell ref="J33:M33"/>
    <mergeCell ref="H50:J50"/>
    <mergeCell ref="K50:M50"/>
    <mergeCell ref="H47:J47"/>
    <mergeCell ref="K47:M47"/>
    <mergeCell ref="H48:J48"/>
    <mergeCell ref="K48:M48"/>
    <mergeCell ref="H49:J49"/>
    <mergeCell ref="K49:M49"/>
  </mergeCells>
  <conditionalFormatting sqref="A30:F30 D23">
    <cfRule type="beginsWith" dxfId="63" priority="42" operator="beginsWith" text="not">
      <formula>LEFT(A23,LEN("not"))="not"</formula>
    </cfRule>
    <cfRule type="beginsWith" dxfId="62" priority="43" operator="beginsWith" text="ok">
      <formula>LEFT(A23,LEN("ok"))="ok"</formula>
    </cfRule>
  </conditionalFormatting>
  <conditionalFormatting sqref="F23">
    <cfRule type="beginsWith" dxfId="61" priority="40" operator="beginsWith" text="not">
      <formula>LEFT(F23,LEN("not"))="not"</formula>
    </cfRule>
    <cfRule type="beginsWith" dxfId="60" priority="41" operator="beginsWith" text="ok">
      <formula>LEFT(F23,LEN("ok"))="ok"</formula>
    </cfRule>
  </conditionalFormatting>
  <conditionalFormatting sqref="D44">
    <cfRule type="beginsWith" dxfId="59" priority="38" operator="beginsWith" text="not">
      <formula>LEFT(D44,LEN("not"))="not"</formula>
    </cfRule>
    <cfRule type="beginsWith" dxfId="58" priority="39" operator="beginsWith" text="ok">
      <formula>LEFT(D44,LEN("ok"))="ok"</formula>
    </cfRule>
  </conditionalFormatting>
  <conditionalFormatting sqref="B16:D20">
    <cfRule type="expression" dxfId="57" priority="35" stopIfTrue="1">
      <formula>$A16=""</formula>
    </cfRule>
  </conditionalFormatting>
  <conditionalFormatting sqref="B37:D41">
    <cfRule type="expression" dxfId="56" priority="34" stopIfTrue="1">
      <formula>$A37=""</formula>
    </cfRule>
  </conditionalFormatting>
  <conditionalFormatting sqref="I37:K41">
    <cfRule type="expression" dxfId="55" priority="24" stopIfTrue="1">
      <formula>$H37=""</formula>
    </cfRule>
  </conditionalFormatting>
  <conditionalFormatting sqref="H30:M30 K23">
    <cfRule type="beginsWith" dxfId="54" priority="32" operator="beginsWith" text="not">
      <formula>LEFT(H23,LEN("not"))="not"</formula>
    </cfRule>
    <cfRule type="beginsWith" dxfId="53" priority="33" operator="beginsWith" text="ok">
      <formula>LEFT(H23,LEN("ok"))="ok"</formula>
    </cfRule>
  </conditionalFormatting>
  <conditionalFormatting sqref="K44">
    <cfRule type="beginsWith" dxfId="52" priority="28" operator="beginsWith" text="not">
      <formula>LEFT(K44,LEN("not"))="not"</formula>
    </cfRule>
    <cfRule type="beginsWith" dxfId="51" priority="29" operator="beginsWith" text="ok">
      <formula>LEFT(K44,LEN("ok"))="ok"</formula>
    </cfRule>
  </conditionalFormatting>
  <conditionalFormatting sqref="M23">
    <cfRule type="beginsWith" dxfId="50" priority="22" operator="beginsWith" text="not">
      <formula>LEFT(M23,LEN("not"))="not"</formula>
    </cfRule>
    <cfRule type="beginsWith" dxfId="49" priority="23" operator="beginsWith" text="ok">
      <formula>LEFT(M23,LEN("ok"))="ok"</formula>
    </cfRule>
  </conditionalFormatting>
  <conditionalFormatting sqref="I16:K20">
    <cfRule type="expression" dxfId="48" priority="25" stopIfTrue="1">
      <formula>$H16=""</formula>
    </cfRule>
  </conditionalFormatting>
  <conditionalFormatting sqref="F44">
    <cfRule type="beginsWith" dxfId="47" priority="18" operator="beginsWith" text="not">
      <formula>LEFT(F44,LEN("not"))="not"</formula>
    </cfRule>
    <cfRule type="beginsWith" dxfId="46" priority="19" operator="beginsWith" text="ok">
      <formula>LEFT(F44,LEN("ok"))="ok"</formula>
    </cfRule>
  </conditionalFormatting>
  <conditionalFormatting sqref="M44">
    <cfRule type="beginsWith" dxfId="45" priority="20" operator="beginsWith" text="not">
      <formula>LEFT(M44,LEN("not"))="not"</formula>
    </cfRule>
    <cfRule type="beginsWith" dxfId="44" priority="21" operator="beginsWith" text="ok">
      <formula>LEFT(M44,LEN("ok"))="ok"</formula>
    </cfRule>
  </conditionalFormatting>
  <conditionalFormatting sqref="D27:D29">
    <cfRule type="expression" dxfId="43" priority="7">
      <formula>$C$21="N"</formula>
    </cfRule>
  </conditionalFormatting>
  <conditionalFormatting sqref="A24:F24">
    <cfRule type="beginsWith" dxfId="42" priority="14" operator="beginsWith" text="not">
      <formula>LEFT(A24,LEN("not"))="not"</formula>
    </cfRule>
    <cfRule type="beginsWith" dxfId="41" priority="15" operator="beginsWith" text="ok">
      <formula>LEFT(A24,LEN("ok"))="ok"</formula>
    </cfRule>
  </conditionalFormatting>
  <conditionalFormatting sqref="H24:M24">
    <cfRule type="beginsWith" dxfId="40" priority="12" operator="beginsWith" text="not">
      <formula>LEFT(H24,LEN("not"))="not"</formula>
    </cfRule>
    <cfRule type="beginsWith" dxfId="39" priority="13" operator="beginsWith" text="ok">
      <formula>LEFT(H24,LEN("ok"))="ok"</formula>
    </cfRule>
  </conditionalFormatting>
  <conditionalFormatting sqref="D26">
    <cfRule type="expression" dxfId="38" priority="8">
      <formula>$C$21="N"</formula>
    </cfRule>
  </conditionalFormatting>
  <conditionalFormatting sqref="K27:K29">
    <cfRule type="expression" dxfId="37" priority="5">
      <formula>$C$21="N"</formula>
    </cfRule>
  </conditionalFormatting>
  <conditionalFormatting sqref="K26">
    <cfRule type="expression" dxfId="36" priority="6">
      <formula>$C$21="N"</formula>
    </cfRule>
  </conditionalFormatting>
  <conditionalFormatting sqref="D48:D50">
    <cfRule type="expression" dxfId="35" priority="3">
      <formula>$C$21="N"</formula>
    </cfRule>
  </conditionalFormatting>
  <conditionalFormatting sqref="D47">
    <cfRule type="expression" dxfId="34" priority="4">
      <formula>$C$21="N"</formula>
    </cfRule>
  </conditionalFormatting>
  <conditionalFormatting sqref="K48:K50">
    <cfRule type="expression" dxfId="33" priority="1">
      <formula>$C$21="N"</formula>
    </cfRule>
  </conditionalFormatting>
  <conditionalFormatting sqref="K47">
    <cfRule type="expression" dxfId="32" priority="2">
      <formula>$C$21="N"</formula>
    </cfRule>
  </conditionalFormatting>
  <dataValidations xWindow="1292" yWindow="779" count="12">
    <dataValidation type="whole" allowBlank="1" showInputMessage="1" showErrorMessage="1" sqref="K16:K20 D37:D41 D16:D20 K37:K41">
      <formula1>1</formula1>
      <formula2>2</formula2>
    </dataValidation>
    <dataValidation type="decimal" allowBlank="1" showInputMessage="1" showErrorMessage="1" sqref="B37:B41 I16:I20 B16:B20 I37:I41">
      <formula1>0</formula1>
      <formula2>10000000000000</formula2>
    </dataValidation>
    <dataValidation type="decimal" allowBlank="1" showInputMessage="1" showErrorMessage="1" sqref="C13:G13 J13:M13 C34:G34 J34:M34">
      <formula1>0.000001</formula1>
      <formula2>100000000000</formula2>
    </dataValidation>
    <dataValidation type="list" allowBlank="1" showInputMessage="1" showErrorMessage="1" sqref="I6">
      <formula1>Pulver</formula1>
    </dataValidation>
    <dataValidation allowBlank="1" showInputMessage="1" showErrorMessage="1" errorTitle="Please select" sqref="J1"/>
    <dataValidation type="decimal" allowBlank="1" showInputMessage="1" showErrorMessage="1" sqref="C16:C20 J16:J20 C37:C41 J37:J41">
      <formula1>0</formula1>
      <formula2>B16</formula2>
    </dataValidation>
    <dataValidation type="list" allowBlank="1" showInputMessage="1" showErrorMessage="1" sqref="C12:F12 J12:M12 C33:F33 J33:M33">
      <formula1>Ausnahmen</formula1>
    </dataValidation>
    <dataValidation type="list" allowBlank="1" showInputMessage="1" prompt="Choose or fill in" sqref="C51 D29:F29 K29:M29 D50:F50 K50:M50 G51">
      <formula1>Beschichtung</formula1>
    </dataValidation>
    <dataValidation type="list" allowBlank="1" showInputMessage="1" prompt="Choose or fill in" sqref="G50 G29 D49:F49 K28:M28 D28:F28 K49:M49">
      <formula1>Verschluss</formula1>
    </dataValidation>
    <dataValidation type="list" allowBlank="1" showInputMessage="1" prompt="Choose or fill in" sqref="G49 G28">
      <formula1>Manschette</formula1>
    </dataValidation>
    <dataValidation type="list" allowBlank="1" showInputMessage="1" prompt="Choose or fill in" sqref="G48 G27 D48:F48 K27:M27 D27:F27 K48:M48">
      <formula1>Etikett</formula1>
    </dataValidation>
    <dataValidation type="list" allowBlank="1" showInputMessage="1" prompt="Choose or fill in" sqref="G47 G26 D47:F47 D26 K26:M26 K47:M47">
      <formula1>Flasche</formula1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  <ignoredErrors>
    <ignoredError sqref="J1 A5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6"/>
  <sheetViews>
    <sheetView zoomScaleNormal="100" workbookViewId="0">
      <selection activeCell="C11" sqref="C11:F11"/>
    </sheetView>
  </sheetViews>
  <sheetFormatPr defaultColWidth="11.42578125" defaultRowHeight="12.75"/>
  <cols>
    <col min="1" max="1" width="26.7109375" style="163" customWidth="1"/>
    <col min="2" max="3" width="14.28515625" style="163" customWidth="1"/>
    <col min="4" max="4" width="12.7109375" style="163" customWidth="1"/>
    <col min="5" max="5" width="15.7109375" style="163" customWidth="1"/>
    <col min="6" max="6" width="12.28515625" style="163" customWidth="1"/>
    <col min="7" max="7" width="4.28515625" style="163" customWidth="1"/>
    <col min="8" max="8" width="26.7109375" style="163" customWidth="1"/>
    <col min="9" max="10" width="14.28515625" style="163" customWidth="1"/>
    <col min="11" max="11" width="12.7109375" style="163" customWidth="1"/>
    <col min="12" max="12" width="15.7109375" style="163" customWidth="1"/>
    <col min="13" max="13" width="12.28515625" style="163" customWidth="1"/>
    <col min="14" max="14" width="4" style="163" customWidth="1"/>
    <col min="15" max="16384" width="11.42578125" style="163"/>
  </cols>
  <sheetData>
    <row r="1" spans="1:16" s="171" customFormat="1" ht="17.25" customHeight="1">
      <c r="A1" s="190"/>
      <c r="B1" s="103"/>
      <c r="C1" s="191"/>
      <c r="D1" s="190"/>
      <c r="E1" s="189"/>
      <c r="F1" s="193"/>
      <c r="G1" s="193"/>
      <c r="H1" s="544" t="str">
        <f>Product!G1</f>
        <v>COMMISSION DECISION</v>
      </c>
      <c r="I1" s="545"/>
      <c r="J1" s="557">
        <f>Product!I1</f>
        <v>0</v>
      </c>
      <c r="K1" s="563"/>
      <c r="L1" s="563"/>
      <c r="M1" s="558"/>
      <c r="N1" s="192"/>
      <c r="O1" s="192"/>
      <c r="P1" s="192"/>
    </row>
    <row r="2" spans="1:16" s="171" customFormat="1" ht="15.75">
      <c r="A2" s="194"/>
      <c r="B2" s="195"/>
      <c r="C2" s="195"/>
      <c r="D2" s="194"/>
      <c r="E2" s="195"/>
      <c r="F2" s="195"/>
      <c r="G2" s="195"/>
      <c r="H2" s="173"/>
      <c r="I2" s="173"/>
      <c r="J2" s="192"/>
      <c r="K2" s="306" t="str">
        <f>Product!I2</f>
        <v>Template Nov 2017</v>
      </c>
      <c r="L2" s="192"/>
      <c r="M2" s="192"/>
      <c r="N2" s="192"/>
      <c r="O2" s="192"/>
      <c r="P2" s="192"/>
    </row>
    <row r="3" spans="1:16" s="171" customFormat="1" ht="15.75" customHeight="1">
      <c r="A3" s="610" t="str">
        <f>Product!A4</f>
        <v>Contract number:</v>
      </c>
      <c r="B3" s="611"/>
      <c r="C3" s="612">
        <f>Product!C4</f>
        <v>0</v>
      </c>
      <c r="D3" s="613"/>
      <c r="E3" s="613"/>
      <c r="F3" s="613"/>
      <c r="G3" s="614"/>
      <c r="H3" s="173"/>
      <c r="I3" s="173"/>
      <c r="J3" s="192"/>
      <c r="K3" s="264" t="str">
        <f>Product!H4</f>
        <v>Date:</v>
      </c>
      <c r="L3" s="174">
        <f>Product!I4</f>
        <v>0</v>
      </c>
      <c r="M3" s="192"/>
      <c r="N3" s="192"/>
      <c r="O3" s="192"/>
      <c r="P3" s="192"/>
    </row>
    <row r="4" spans="1:16" s="171" customFormat="1" ht="15.75" customHeight="1">
      <c r="A4" s="610" t="str">
        <f>Product!A5</f>
        <v>Licence Holder:</v>
      </c>
      <c r="B4" s="611"/>
      <c r="C4" s="612">
        <f>Product!C5</f>
        <v>0</v>
      </c>
      <c r="D4" s="613"/>
      <c r="E4" s="613"/>
      <c r="F4" s="613"/>
      <c r="G4" s="614"/>
      <c r="H4" s="173"/>
      <c r="I4" s="173"/>
      <c r="J4" s="192"/>
      <c r="K4" s="264" t="str">
        <f>Product!H5</f>
        <v>Version:</v>
      </c>
      <c r="L4" s="175">
        <f>Product!I5</f>
        <v>0</v>
      </c>
      <c r="M4" s="192"/>
      <c r="N4" s="192"/>
      <c r="O4" s="192"/>
      <c r="P4" s="192"/>
    </row>
    <row r="5" spans="1:16" s="171" customFormat="1" ht="15.75" customHeight="1">
      <c r="A5" s="610" t="str">
        <f>Product!A22</f>
        <v>Type of product:</v>
      </c>
      <c r="B5" s="611"/>
      <c r="C5" s="612">
        <f>Product!C22</f>
        <v>0</v>
      </c>
      <c r="D5" s="613"/>
      <c r="E5" s="613"/>
      <c r="F5" s="613"/>
      <c r="G5" s="614"/>
      <c r="H5" s="173"/>
      <c r="I5" s="173"/>
      <c r="J5" s="192"/>
      <c r="K5" s="192"/>
      <c r="L5" s="192"/>
      <c r="M5" s="192"/>
      <c r="N5" s="192"/>
      <c r="O5" s="192"/>
      <c r="P5" s="192"/>
    </row>
    <row r="6" spans="1:16" s="171" customFormat="1" ht="15.75" customHeight="1">
      <c r="A6" s="610" t="str">
        <f>Product!A24</f>
        <v>Form of product:</v>
      </c>
      <c r="B6" s="611"/>
      <c r="C6" s="612">
        <f>Product!C24</f>
        <v>0</v>
      </c>
      <c r="D6" s="613"/>
      <c r="E6" s="613"/>
      <c r="F6" s="613"/>
      <c r="G6" s="614"/>
      <c r="H6" s="173"/>
      <c r="I6" s="173"/>
      <c r="J6" s="192"/>
      <c r="K6" s="192"/>
      <c r="L6" s="192"/>
      <c r="M6" s="192"/>
      <c r="N6" s="192"/>
      <c r="O6" s="192"/>
      <c r="P6" s="192"/>
    </row>
    <row r="7" spans="1:16" s="171" customFormat="1" ht="15.75">
      <c r="A7" s="615" t="str">
        <f>IF(Product!$C$2=Languages!A3,Languages!A298,Languages!B298)</f>
        <v>reference dosage:</v>
      </c>
      <c r="B7" s="615"/>
      <c r="C7" s="612">
        <f>Product!C36</f>
        <v>0</v>
      </c>
      <c r="D7" s="613"/>
      <c r="E7" s="613"/>
      <c r="F7" s="613"/>
      <c r="G7" s="614"/>
      <c r="H7" s="625">
        <f>Product!C37</f>
        <v>0</v>
      </c>
      <c r="I7" s="625"/>
      <c r="J7" s="192"/>
      <c r="K7" s="192"/>
      <c r="L7" s="192"/>
      <c r="M7" s="192"/>
      <c r="N7" s="192"/>
      <c r="O7" s="192"/>
      <c r="P7" s="192"/>
    </row>
    <row r="8" spans="1:16" s="171" customFormat="1" ht="15.75" customHeight="1">
      <c r="A8" s="193"/>
      <c r="B8" s="193"/>
      <c r="C8" s="193"/>
      <c r="D8" s="193"/>
      <c r="E8" s="193"/>
      <c r="F8" s="193"/>
      <c r="G8" s="193"/>
      <c r="H8" s="192"/>
      <c r="I8" s="192"/>
      <c r="J8" s="196"/>
      <c r="K8" s="196"/>
      <c r="L8" s="196"/>
      <c r="M8" s="196"/>
      <c r="N8" s="196"/>
      <c r="O8" s="196"/>
      <c r="P8" s="196"/>
    </row>
    <row r="9" spans="1:16" s="171" customFormat="1" ht="15.75" customHeight="1" thickBot="1">
      <c r="A9" s="193"/>
      <c r="B9" s="193"/>
      <c r="C9" s="193"/>
      <c r="D9" s="193"/>
      <c r="E9" s="193"/>
      <c r="F9" s="193"/>
      <c r="G9" s="193"/>
      <c r="H9" s="192"/>
      <c r="I9" s="192"/>
      <c r="J9" s="196"/>
      <c r="K9" s="196"/>
      <c r="L9" s="196"/>
      <c r="M9" s="196"/>
      <c r="N9" s="196"/>
      <c r="O9" s="196"/>
      <c r="P9" s="196"/>
    </row>
    <row r="10" spans="1:16" s="171" customFormat="1" ht="15.75" customHeight="1">
      <c r="A10" s="307"/>
      <c r="B10" s="308"/>
      <c r="C10" s="599" t="str">
        <f>IF(Product!$C$2=Languages!A3,Languages!A199,Languages!B199)</f>
        <v>packaging size 5</v>
      </c>
      <c r="D10" s="600">
        <f>IF(Product!$C$2=Languages!C12,Languages!C114,Languages!D114)</f>
        <v>0</v>
      </c>
      <c r="E10" s="600">
        <f>IF(Product!$C$2=Languages!D12,Languages!D114,Languages!E114)</f>
        <v>0</v>
      </c>
      <c r="F10" s="601">
        <f>IF(Product!$C$2=Languages!E12,Languages!E114,Languages!F114)</f>
        <v>0</v>
      </c>
      <c r="G10" s="178"/>
      <c r="H10" s="307"/>
      <c r="I10" s="308"/>
      <c r="J10" s="599" t="str">
        <f>IF(Product!$C$2=Languages!A3,Languages!A201,Languages!B201)</f>
        <v>packaging size 7</v>
      </c>
      <c r="K10" s="600">
        <f>IF(Product!$C$2=Languages!J12,Languages!J114,Languages!K114)</f>
        <v>0</v>
      </c>
      <c r="L10" s="600">
        <f>IF(Product!$C$2=Languages!K12,Languages!K114,Languages!L114)</f>
        <v>0</v>
      </c>
      <c r="M10" s="601">
        <f>IF(Product!$C$2=Languages!L12,Languages!L114,Languages!M114)</f>
        <v>0</v>
      </c>
      <c r="N10" s="196"/>
      <c r="O10" s="196"/>
      <c r="P10" s="196"/>
    </row>
    <row r="11" spans="1:16" s="171" customFormat="1" ht="19.5" customHeight="1">
      <c r="A11" s="626" t="str">
        <f>IF(Product!$C$2=Languages!A3,Languages!A183,Languages!B183)</f>
        <v>Description of the packaging:</v>
      </c>
      <c r="B11" s="615"/>
      <c r="C11" s="604"/>
      <c r="D11" s="605"/>
      <c r="E11" s="605"/>
      <c r="F11" s="606"/>
      <c r="G11" s="178"/>
      <c r="H11" s="602" t="str">
        <f>A11</f>
        <v>Description of the packaging:</v>
      </c>
      <c r="I11" s="603"/>
      <c r="J11" s="604"/>
      <c r="K11" s="605"/>
      <c r="L11" s="605"/>
      <c r="M11" s="606"/>
      <c r="N11" s="196"/>
      <c r="O11" s="196"/>
      <c r="P11" s="196"/>
    </row>
    <row r="12" spans="1:16" s="171" customFormat="1" ht="30.75" customHeight="1">
      <c r="A12" s="626" t="str">
        <f>IF(Product!$C$2=Languages!A3,Languages!A299,Languages!B299)</f>
        <v>Exception for WUR? (Select)</v>
      </c>
      <c r="B12" s="615"/>
      <c r="C12" s="607"/>
      <c r="D12" s="608"/>
      <c r="E12" s="608"/>
      <c r="F12" s="609"/>
      <c r="G12" s="178"/>
      <c r="H12" s="626" t="str">
        <f>A12</f>
        <v>Exception for WUR? (Select)</v>
      </c>
      <c r="I12" s="615"/>
      <c r="J12" s="607"/>
      <c r="K12" s="608"/>
      <c r="L12" s="608"/>
      <c r="M12" s="609"/>
      <c r="N12" s="196"/>
      <c r="O12" s="196"/>
      <c r="P12" s="196"/>
    </row>
    <row r="13" spans="1:16" s="171" customFormat="1" ht="51" customHeight="1">
      <c r="A13" s="627" t="str">
        <f>IF(Product!$C$2=Languages!A3,Languages!A185,Languages!B185)</f>
        <v>Volume of the product in the primary
packaging (if reference dosage in ml 
in l, if reference dosage in g in kg):</v>
      </c>
      <c r="B13" s="628"/>
      <c r="C13" s="604"/>
      <c r="D13" s="605"/>
      <c r="E13" s="605"/>
      <c r="F13" s="606"/>
      <c r="G13" s="178"/>
      <c r="H13" s="619" t="str">
        <f t="shared" ref="H13" si="0">A13</f>
        <v>Volume of the product in the primary
packaging (if reference dosage in ml 
in l, if reference dosage in g in kg):</v>
      </c>
      <c r="I13" s="620"/>
      <c r="J13" s="604"/>
      <c r="K13" s="605"/>
      <c r="L13" s="605"/>
      <c r="M13" s="606"/>
      <c r="N13" s="196"/>
      <c r="O13" s="196"/>
      <c r="P13" s="196"/>
    </row>
    <row r="14" spans="1:16" s="171" customFormat="1" ht="13.5" thickBot="1">
      <c r="A14" s="309"/>
      <c r="B14" s="195"/>
      <c r="C14" s="195"/>
      <c r="D14" s="195"/>
      <c r="E14" s="195"/>
      <c r="F14" s="310"/>
      <c r="G14" s="193"/>
      <c r="H14" s="309"/>
      <c r="I14" s="195"/>
      <c r="J14" s="195"/>
      <c r="K14" s="195"/>
      <c r="L14" s="195"/>
      <c r="M14" s="310"/>
      <c r="N14" s="196"/>
      <c r="O14" s="196"/>
      <c r="P14" s="196"/>
    </row>
    <row r="15" spans="1:16" ht="54" customHeight="1">
      <c r="A15" s="269" t="str">
        <f>IF(Product!$C$2=Languages!A3,Languages!A187,Languages!B187)</f>
        <v>Part (i) of the primary packaging 
(please specify part)</v>
      </c>
      <c r="B15" s="270" t="str">
        <f>IF(Product!$C$2=Languages!A3,Languages!A188,Languages!B188)</f>
        <v>Weight of 
this part (i)
in g (Wi)</v>
      </c>
      <c r="C15" s="270" t="str">
        <f>IF(Product!$C$2=Languages!A3,Languages!A189,Languages!B189)</f>
        <v>thereof virgin
material in g (Ui)</v>
      </c>
      <c r="D15" s="270" t="str">
        <f>IF(Product!$C$2=Languages!A3,Languages!A190,Languages!B190)</f>
        <v>Recycling
figure (ri)</v>
      </c>
      <c r="E15" s="270" t="s">
        <v>569</v>
      </c>
      <c r="F15" s="271" t="s">
        <v>551</v>
      </c>
      <c r="G15" s="193"/>
      <c r="H15" s="269" t="str">
        <f>A15</f>
        <v>Part (i) of the primary packaging 
(please specify part)</v>
      </c>
      <c r="I15" s="270" t="str">
        <f t="shared" ref="I15:M15" si="1">B15</f>
        <v>Weight of 
this part (i)
in g (Wi)</v>
      </c>
      <c r="J15" s="270" t="str">
        <f t="shared" si="1"/>
        <v>thereof virgin
material in g (Ui)</v>
      </c>
      <c r="K15" s="270" t="str">
        <f t="shared" si="1"/>
        <v>Recycling
figure (ri)</v>
      </c>
      <c r="L15" s="270" t="str">
        <f t="shared" si="1"/>
        <v>(Di)</v>
      </c>
      <c r="M15" s="272" t="str">
        <f t="shared" si="1"/>
        <v>=( Wi + Ui ) /
 ( Di x ri )</v>
      </c>
      <c r="N15" s="196"/>
      <c r="O15" s="196"/>
      <c r="P15" s="196"/>
    </row>
    <row r="16" spans="1:16" ht="15" customHeight="1">
      <c r="A16" s="179"/>
      <c r="B16" s="186"/>
      <c r="C16" s="186"/>
      <c r="D16" s="180"/>
      <c r="E16" s="273" t="str">
        <f>IF(A16="","",$C$13*1000/Product!$C$36)</f>
        <v/>
      </c>
      <c r="F16" s="274" t="str">
        <f>IF(A16="","",((B16+C16)/(E16*D16)))</f>
        <v/>
      </c>
      <c r="G16" s="193"/>
      <c r="H16" s="179"/>
      <c r="I16" s="186"/>
      <c r="J16" s="186"/>
      <c r="K16" s="180"/>
      <c r="L16" s="273" t="str">
        <f>IF(H16="","",$J$13*1000/Product!$C$36)</f>
        <v/>
      </c>
      <c r="M16" s="274" t="str">
        <f>IF(H16="","",((I16+J16)/(L16*K16)))</f>
        <v/>
      </c>
      <c r="N16" s="196"/>
      <c r="O16" s="196"/>
      <c r="P16" s="196"/>
    </row>
    <row r="17" spans="1:18" ht="15" customHeight="1">
      <c r="A17" s="181"/>
      <c r="B17" s="186"/>
      <c r="C17" s="186"/>
      <c r="D17" s="180"/>
      <c r="E17" s="273" t="str">
        <f>IF(A17="","",$C$13*1000/Product!$C$36)</f>
        <v/>
      </c>
      <c r="F17" s="274" t="str">
        <f>IF(A17="","",((B17+C17)/(E17*D17)))</f>
        <v/>
      </c>
      <c r="G17" s="193"/>
      <c r="H17" s="181"/>
      <c r="I17" s="186"/>
      <c r="J17" s="186"/>
      <c r="K17" s="180"/>
      <c r="L17" s="273" t="str">
        <f>IF(H17="","",$J$13*1000/Product!$C$36)</f>
        <v/>
      </c>
      <c r="M17" s="274" t="str">
        <f>IF(H17="","",((I17+J17)/(L17*K17)))</f>
        <v/>
      </c>
      <c r="N17" s="196"/>
      <c r="O17" s="196"/>
      <c r="P17" s="196"/>
    </row>
    <row r="18" spans="1:18" ht="15" customHeight="1">
      <c r="A18" s="181"/>
      <c r="B18" s="186"/>
      <c r="C18" s="186"/>
      <c r="D18" s="180"/>
      <c r="E18" s="273" t="str">
        <f>IF(A18="","",$C$13*1000/Product!$C$36)</f>
        <v/>
      </c>
      <c r="F18" s="274" t="str">
        <f>IF(A18="","",((B18+C18)/(E18*D18)))</f>
        <v/>
      </c>
      <c r="G18" s="193"/>
      <c r="H18" s="181"/>
      <c r="I18" s="186"/>
      <c r="J18" s="186"/>
      <c r="K18" s="180"/>
      <c r="L18" s="273" t="str">
        <f>IF(H18="","",$J$13*1000/Product!$C$36)</f>
        <v/>
      </c>
      <c r="M18" s="274" t="str">
        <f>IF(H18="","",((I18+J18)/(L18*K18)))</f>
        <v/>
      </c>
      <c r="N18" s="196"/>
      <c r="O18" s="196"/>
      <c r="P18" s="196"/>
    </row>
    <row r="19" spans="1:18" ht="15" customHeight="1">
      <c r="A19" s="181"/>
      <c r="B19" s="186"/>
      <c r="C19" s="186"/>
      <c r="D19" s="180"/>
      <c r="E19" s="273" t="str">
        <f>IF(A19="","",$C$13*1000/Product!$C$36)</f>
        <v/>
      </c>
      <c r="F19" s="274" t="str">
        <f>IF(A19="","",((B19+C19)/(E19*D19)))</f>
        <v/>
      </c>
      <c r="G19" s="193"/>
      <c r="H19" s="181"/>
      <c r="I19" s="186"/>
      <c r="J19" s="186"/>
      <c r="K19" s="180"/>
      <c r="L19" s="273" t="str">
        <f>IF(H19="","",$J$13*1000/Product!$C$36)</f>
        <v/>
      </c>
      <c r="M19" s="274" t="str">
        <f>IF(H19="","",((I19+J19)/(L19*K19)))</f>
        <v/>
      </c>
      <c r="N19" s="196"/>
      <c r="O19" s="196"/>
      <c r="P19" s="196"/>
    </row>
    <row r="20" spans="1:18" ht="15" customHeight="1" thickBot="1">
      <c r="A20" s="182"/>
      <c r="B20" s="187"/>
      <c r="C20" s="187"/>
      <c r="D20" s="183"/>
      <c r="E20" s="275" t="str">
        <f>IF(A20="","",$C$13*1000/Product!$C$36)</f>
        <v/>
      </c>
      <c r="F20" s="276" t="str">
        <f>IF(A20="","",((B20+C20)/(E20*D20)))</f>
        <v/>
      </c>
      <c r="G20" s="193"/>
      <c r="H20" s="182"/>
      <c r="I20" s="187"/>
      <c r="J20" s="187"/>
      <c r="K20" s="183"/>
      <c r="L20" s="275" t="str">
        <f>IF(H20="","",$J$13*1000/Product!$C$36)</f>
        <v/>
      </c>
      <c r="M20" s="276" t="str">
        <f>IF(H20="","",((I20+J20)/(L20*K20)))</f>
        <v/>
      </c>
      <c r="N20" s="196"/>
      <c r="O20" s="196"/>
      <c r="P20" s="196"/>
    </row>
    <row r="21" spans="1:18" ht="17.25" customHeight="1">
      <c r="A21" s="309"/>
      <c r="B21" s="195"/>
      <c r="C21" s="195"/>
      <c r="D21" s="277" t="str">
        <f>IF(Product!$C$2=Languages!A3,Languages!A24,Languages!B24)</f>
        <v>Sum:</v>
      </c>
      <c r="E21" s="278" t="str">
        <f>IF(Product!$C$2=Languages!A3,Languages!A194,Languages!B194)</f>
        <v>=WUR</v>
      </c>
      <c r="F21" s="311">
        <f>SUM(F16:F20)</f>
        <v>0</v>
      </c>
      <c r="G21" s="193"/>
      <c r="H21" s="309"/>
      <c r="I21" s="195"/>
      <c r="J21" s="195"/>
      <c r="K21" s="277" t="str">
        <f>D21</f>
        <v>Sum:</v>
      </c>
      <c r="L21" s="278" t="str">
        <f>E21</f>
        <v>=WUR</v>
      </c>
      <c r="M21" s="311">
        <f>SUM(M16:M20)</f>
        <v>0</v>
      </c>
      <c r="N21" s="196"/>
      <c r="O21" s="196"/>
      <c r="P21" s="196"/>
    </row>
    <row r="22" spans="1:18" ht="17.25" customHeight="1">
      <c r="A22" s="623"/>
      <c r="B22" s="624"/>
      <c r="C22" s="624"/>
      <c r="D22" s="312"/>
      <c r="E22" s="279" t="str">
        <f>IF(Product!$C$2=Languages!A3,Languages!A203,Languages!B203)</f>
        <v>Limit</v>
      </c>
      <c r="F22" s="313" t="e">
        <f>IF(OR(C12=Languages!$A300,C12=Languages!$B300),200,IF(OR(C12=Languages!$A301,C12=Languages!$B301),150,IF(OR(C12=Languages!$A302,C12=Languages!$B302),1.2,VLOOKUP(Product!$C$22,Auswahldaten!$A$113:$G$137,7,FALSE))))</f>
        <v>#N/A</v>
      </c>
      <c r="G22" s="193"/>
      <c r="H22" s="623"/>
      <c r="I22" s="624"/>
      <c r="J22" s="624"/>
      <c r="K22" s="312"/>
      <c r="L22" s="279" t="str">
        <f>E22</f>
        <v>Limit</v>
      </c>
      <c r="M22" s="313" t="e">
        <f>IF(OR(J12=Languages!$A300,J12=Languages!$B300),200,IF(OR(J12=Languages!$A301,J12=Languages!$B301),150,IF(OR(J12=Languages!$A302,J12=Languages!$B302),1.2,VLOOKUP(Product!$C$22,Auswahldaten!$A$113:$G$137,7,FALSE))))</f>
        <v>#N/A</v>
      </c>
      <c r="N22" s="196"/>
      <c r="O22" s="196"/>
      <c r="P22" s="196"/>
    </row>
    <row r="23" spans="1:18" ht="25.5" customHeight="1" thickBot="1">
      <c r="A23" s="619" t="str">
        <f>IF(Product!$C$2=Languages!A3,Languages!A303,Languages!B303)</f>
        <v>Recycled materials in primary packaging:</v>
      </c>
      <c r="B23" s="620"/>
      <c r="C23" s="280" t="str">
        <f>IF(C13="","",(SUM(B16:B20)-SUM(C16:C20))/SUM(B16:B20))</f>
        <v/>
      </c>
      <c r="D23" s="195"/>
      <c r="E23" s="281" t="str">
        <f>IF(Product!$C$2=Languages!A3,Languages!A204,Languages!B204)</f>
        <v>Result</v>
      </c>
      <c r="F23" s="314" t="e">
        <f>IF(OR(F21&lt;=F22,C23&gt;0.8),"ok","not ok")</f>
        <v>#N/A</v>
      </c>
      <c r="G23" s="193"/>
      <c r="H23" s="619" t="str">
        <f>A23</f>
        <v>Recycled materials in primary packaging:</v>
      </c>
      <c r="I23" s="620"/>
      <c r="J23" s="280" t="str">
        <f>IF(J13="","",(SUM(I16:I20)-SUM(J16:J20))/SUM(I16:I20))</f>
        <v/>
      </c>
      <c r="K23" s="195"/>
      <c r="L23" s="281" t="str">
        <f>E23</f>
        <v>Result</v>
      </c>
      <c r="M23" s="314" t="e">
        <f>IF(OR(M21&lt;=M22,J23&gt;0.8),"ok","not ok")</f>
        <v>#N/A</v>
      </c>
      <c r="N23" s="196"/>
      <c r="O23" s="196"/>
      <c r="P23" s="196"/>
    </row>
    <row r="24" spans="1:18" ht="9.75" customHeight="1" thickTop="1">
      <c r="A24" s="315"/>
      <c r="B24" s="195"/>
      <c r="C24" s="283"/>
      <c r="D24" s="283"/>
      <c r="E24" s="284"/>
      <c r="F24" s="316"/>
      <c r="G24" s="193"/>
      <c r="H24" s="315"/>
      <c r="I24" s="195"/>
      <c r="J24" s="283"/>
      <c r="K24" s="283"/>
      <c r="L24" s="284"/>
      <c r="M24" s="316"/>
      <c r="N24" s="196"/>
      <c r="O24" s="196"/>
      <c r="P24" s="196"/>
    </row>
    <row r="25" spans="1:18" s="7" customFormat="1" ht="28.5" customHeight="1">
      <c r="A25" s="595" t="str">
        <f>IF(Product!$C$2=Languages!A3,Languages!A142,Languages!B142)</f>
        <v>Part of the packaging
(excempted: Pump mechanisms (including in sprays)</v>
      </c>
      <c r="B25" s="596"/>
      <c r="C25" s="596"/>
      <c r="D25" s="18"/>
      <c r="E25" s="18"/>
      <c r="F25" s="317"/>
      <c r="G25" s="18"/>
      <c r="H25" s="595" t="str">
        <f>A25</f>
        <v>Part of the packaging
(excempted: Pump mechanisms (including in sprays)</v>
      </c>
      <c r="I25" s="596"/>
      <c r="J25" s="596"/>
      <c r="K25" s="18"/>
      <c r="L25" s="18"/>
      <c r="M25" s="317"/>
      <c r="N25" s="54"/>
      <c r="O25" s="54"/>
      <c r="P25" s="54"/>
      <c r="Q25" s="8"/>
      <c r="R25" s="8"/>
    </row>
    <row r="26" spans="1:18" s="7" customFormat="1" ht="15" customHeight="1">
      <c r="A26" s="595" t="str">
        <f>IF(Product!$C$2=Languages!A3,Languages!A143,Languages!B143)</f>
        <v>Material Container/Bottle</v>
      </c>
      <c r="B26" s="596"/>
      <c r="C26" s="596"/>
      <c r="D26" s="597"/>
      <c r="E26" s="597"/>
      <c r="F26" s="598"/>
      <c r="G26" s="18"/>
      <c r="H26" s="595" t="str">
        <f t="shared" ref="H26:H29" si="2">A26</f>
        <v>Material Container/Bottle</v>
      </c>
      <c r="I26" s="596"/>
      <c r="J26" s="596"/>
      <c r="K26" s="597"/>
      <c r="L26" s="597"/>
      <c r="M26" s="598"/>
      <c r="N26" s="54"/>
      <c r="O26" s="54"/>
      <c r="P26" s="54"/>
      <c r="Q26" s="8"/>
      <c r="R26" s="8"/>
    </row>
    <row r="27" spans="1:18" s="7" customFormat="1" ht="15" customHeight="1">
      <c r="A27" s="595" t="str">
        <f>IF(Product!$C$2=Languages!A3,Languages!A144,Languages!B144)</f>
        <v>Material Label</v>
      </c>
      <c r="B27" s="596"/>
      <c r="C27" s="596"/>
      <c r="D27" s="597"/>
      <c r="E27" s="597"/>
      <c r="F27" s="598"/>
      <c r="G27" s="18"/>
      <c r="H27" s="595" t="str">
        <f t="shared" si="2"/>
        <v>Material Label</v>
      </c>
      <c r="I27" s="596"/>
      <c r="J27" s="596"/>
      <c r="K27" s="597"/>
      <c r="L27" s="597"/>
      <c r="M27" s="598"/>
      <c r="N27" s="54"/>
      <c r="O27" s="54"/>
      <c r="P27" s="54"/>
      <c r="Q27" s="8"/>
      <c r="R27" s="8"/>
    </row>
    <row r="28" spans="1:18" s="7" customFormat="1" ht="15" customHeight="1">
      <c r="A28" s="595" t="str">
        <f>IF(Product!$C$2=Languages!A3,Languages!A145,Languages!B145)</f>
        <v>Material Closure</v>
      </c>
      <c r="B28" s="596"/>
      <c r="C28" s="596"/>
      <c r="D28" s="597"/>
      <c r="E28" s="597"/>
      <c r="F28" s="598"/>
      <c r="G28" s="18"/>
      <c r="H28" s="595" t="str">
        <f t="shared" si="2"/>
        <v>Material Closure</v>
      </c>
      <c r="I28" s="596"/>
      <c r="J28" s="596"/>
      <c r="K28" s="597"/>
      <c r="L28" s="597"/>
      <c r="M28" s="598"/>
      <c r="N28" s="54"/>
      <c r="O28" s="54"/>
      <c r="P28" s="54"/>
      <c r="Q28" s="8"/>
      <c r="R28" s="8"/>
    </row>
    <row r="29" spans="1:18" s="7" customFormat="1" ht="15" customHeight="1" thickBot="1">
      <c r="A29" s="591" t="str">
        <f>IF(Product!$C$2=Languages!A3,Languages!A146,Languages!B146)</f>
        <v>Material Barriere Coating</v>
      </c>
      <c r="B29" s="592"/>
      <c r="C29" s="592"/>
      <c r="D29" s="593"/>
      <c r="E29" s="593"/>
      <c r="F29" s="594"/>
      <c r="G29" s="18"/>
      <c r="H29" s="591" t="str">
        <f t="shared" si="2"/>
        <v>Material Barriere Coating</v>
      </c>
      <c r="I29" s="592"/>
      <c r="J29" s="592"/>
      <c r="K29" s="593"/>
      <c r="L29" s="593"/>
      <c r="M29" s="594"/>
      <c r="N29" s="54"/>
      <c r="O29" s="54"/>
      <c r="P29" s="54"/>
      <c r="Q29" s="8"/>
      <c r="R29" s="8"/>
    </row>
    <row r="30" spans="1:18" ht="10.5" customHeight="1" thickBot="1">
      <c r="A30" s="282"/>
      <c r="B30" s="196"/>
      <c r="C30" s="283"/>
      <c r="D30" s="283"/>
      <c r="E30" s="284"/>
      <c r="F30" s="285"/>
      <c r="G30" s="193"/>
      <c r="H30" s="282"/>
      <c r="I30" s="196"/>
      <c r="J30" s="283"/>
      <c r="K30" s="283"/>
      <c r="L30" s="284"/>
      <c r="M30" s="285"/>
      <c r="N30" s="196"/>
      <c r="O30" s="196"/>
      <c r="P30" s="196"/>
    </row>
    <row r="31" spans="1:18" s="171" customFormat="1" ht="15.75" customHeight="1">
      <c r="A31" s="307"/>
      <c r="B31" s="308"/>
      <c r="C31" s="599" t="str">
        <f>IF(Product!$C$2=Languages!A3,Languages!A200,Languages!B200)</f>
        <v>packaging size 6</v>
      </c>
      <c r="D31" s="600">
        <f>IF(Product!$C$2=Languages!C27,Languages!C129,Languages!D129)</f>
        <v>0</v>
      </c>
      <c r="E31" s="600">
        <f>IF(Product!$C$2=Languages!D27,Languages!D129,Languages!E129)</f>
        <v>0</v>
      </c>
      <c r="F31" s="601">
        <f>IF(Product!$C$2=Languages!E27,Languages!E129,Languages!F129)</f>
        <v>0</v>
      </c>
      <c r="G31" s="178"/>
      <c r="H31" s="321"/>
      <c r="I31" s="322"/>
      <c r="J31" s="599" t="str">
        <f>IF(Product!$C$2=Languages!A3,Languages!A202,Languages!B202)</f>
        <v>packaging size 8</v>
      </c>
      <c r="K31" s="600">
        <f>IF(Product!$C$2=Languages!J27,Languages!J129,Languages!K129)</f>
        <v>0</v>
      </c>
      <c r="L31" s="600">
        <f>IF(Product!$C$2=Languages!K27,Languages!K129,Languages!L129)</f>
        <v>0</v>
      </c>
      <c r="M31" s="601">
        <f>IF(Product!$C$2=Languages!L27,Languages!L129,Languages!M129)</f>
        <v>0</v>
      </c>
      <c r="N31" s="196"/>
      <c r="O31" s="196"/>
      <c r="P31" s="196"/>
    </row>
    <row r="32" spans="1:18" s="171" customFormat="1" ht="19.5" customHeight="1">
      <c r="A32" s="602" t="str">
        <f>A11</f>
        <v>Description of the packaging:</v>
      </c>
      <c r="B32" s="603"/>
      <c r="C32" s="604"/>
      <c r="D32" s="605"/>
      <c r="E32" s="605"/>
      <c r="F32" s="606"/>
      <c r="G32" s="178"/>
      <c r="H32" s="602" t="str">
        <f>H11</f>
        <v>Description of the packaging:</v>
      </c>
      <c r="I32" s="603"/>
      <c r="J32" s="604"/>
      <c r="K32" s="605"/>
      <c r="L32" s="605"/>
      <c r="M32" s="606"/>
      <c r="N32" s="196"/>
      <c r="O32" s="196"/>
      <c r="P32" s="196"/>
    </row>
    <row r="33" spans="1:18" s="171" customFormat="1" ht="30.75" customHeight="1">
      <c r="A33" s="602" t="str">
        <f>A12</f>
        <v>Exception for WUR? (Select)</v>
      </c>
      <c r="B33" s="603"/>
      <c r="C33" s="607"/>
      <c r="D33" s="608"/>
      <c r="E33" s="608"/>
      <c r="F33" s="609"/>
      <c r="G33" s="178"/>
      <c r="H33" s="602" t="str">
        <f>H12</f>
        <v>Exception for WUR? (Select)</v>
      </c>
      <c r="I33" s="603"/>
      <c r="J33" s="607"/>
      <c r="K33" s="608"/>
      <c r="L33" s="608"/>
      <c r="M33" s="609"/>
      <c r="N33" s="196"/>
      <c r="O33" s="196"/>
      <c r="P33" s="196"/>
    </row>
    <row r="34" spans="1:18" s="171" customFormat="1" ht="40.5" customHeight="1">
      <c r="A34" s="619" t="str">
        <f>A13</f>
        <v>Volume of the product in the primary
packaging (if reference dosage in ml 
in l, if reference dosage in g in kg):</v>
      </c>
      <c r="B34" s="620"/>
      <c r="C34" s="604"/>
      <c r="D34" s="605"/>
      <c r="E34" s="605"/>
      <c r="F34" s="606"/>
      <c r="G34" s="178"/>
      <c r="H34" s="621" t="str">
        <f>H13</f>
        <v>Volume of the product in the primary
packaging (if reference dosage in ml 
in l, if reference dosage in g in kg):</v>
      </c>
      <c r="I34" s="622"/>
      <c r="J34" s="604"/>
      <c r="K34" s="605"/>
      <c r="L34" s="605"/>
      <c r="M34" s="606"/>
      <c r="N34" s="196"/>
      <c r="O34" s="196"/>
      <c r="P34" s="196"/>
    </row>
    <row r="35" spans="1:18" s="171" customFormat="1" ht="13.5" thickBot="1">
      <c r="A35" s="309"/>
      <c r="B35" s="195"/>
      <c r="C35" s="195"/>
      <c r="D35" s="195"/>
      <c r="E35" s="195"/>
      <c r="F35" s="310"/>
      <c r="G35" s="193"/>
      <c r="H35" s="309"/>
      <c r="I35" s="195"/>
      <c r="J35" s="195"/>
      <c r="K35" s="195"/>
      <c r="L35" s="195"/>
      <c r="M35" s="310"/>
      <c r="N35" s="196"/>
      <c r="O35" s="196"/>
      <c r="P35" s="196"/>
    </row>
    <row r="36" spans="1:18" ht="54" customHeight="1">
      <c r="A36" s="269" t="str">
        <f t="shared" ref="A36:F36" si="3">A15</f>
        <v>Part (i) of the primary packaging 
(please specify part)</v>
      </c>
      <c r="B36" s="286" t="str">
        <f t="shared" si="3"/>
        <v>Weight of 
this part (i)
in g (Wi)</v>
      </c>
      <c r="C36" s="286" t="str">
        <f t="shared" si="3"/>
        <v>thereof virgin
material in g (Ui)</v>
      </c>
      <c r="D36" s="287" t="str">
        <f t="shared" si="3"/>
        <v>Recycling
figure (ri)</v>
      </c>
      <c r="E36" s="270" t="str">
        <f t="shared" si="3"/>
        <v>(Di)</v>
      </c>
      <c r="F36" s="271" t="str">
        <f t="shared" si="3"/>
        <v>=( Wi + Ui ) /
 ( Di x ri )</v>
      </c>
      <c r="G36" s="193"/>
      <c r="H36" s="269" t="str">
        <f t="shared" ref="H36:M36" si="4">H15</f>
        <v>Part (i) of the primary packaging 
(please specify part)</v>
      </c>
      <c r="I36" s="286" t="str">
        <f t="shared" si="4"/>
        <v>Weight of 
this part (i)
in g (Wi)</v>
      </c>
      <c r="J36" s="286" t="str">
        <f t="shared" si="4"/>
        <v>thereof virgin
material in g (Ui)</v>
      </c>
      <c r="K36" s="287" t="str">
        <f t="shared" si="4"/>
        <v>Recycling
figure (ri)</v>
      </c>
      <c r="L36" s="270" t="str">
        <f t="shared" si="4"/>
        <v>(Di)</v>
      </c>
      <c r="M36" s="271" t="str">
        <f t="shared" si="4"/>
        <v>=( Wi + Ui ) /
 ( Di x ri )</v>
      </c>
      <c r="N36" s="196"/>
      <c r="O36" s="196"/>
      <c r="P36" s="196"/>
    </row>
    <row r="37" spans="1:18" ht="15" customHeight="1">
      <c r="A37" s="184"/>
      <c r="B37" s="186"/>
      <c r="C37" s="186"/>
      <c r="D37" s="180"/>
      <c r="E37" s="273" t="str">
        <f>IF(A37="","",$C$34*1000/Product!$C$36)</f>
        <v/>
      </c>
      <c r="F37" s="274" t="str">
        <f>IF(A37="","",((B37+C37)/(E37*D37)))</f>
        <v/>
      </c>
      <c r="G37" s="193"/>
      <c r="H37" s="184"/>
      <c r="I37" s="186"/>
      <c r="J37" s="186"/>
      <c r="K37" s="180"/>
      <c r="L37" s="273" t="str">
        <f>IF(H37="","",$J$34*1000/Product!$C$36)</f>
        <v/>
      </c>
      <c r="M37" s="274" t="str">
        <f>IF(H37="","",((I37+J37)/(L37*K37)))</f>
        <v/>
      </c>
      <c r="N37" s="196"/>
      <c r="O37" s="196"/>
      <c r="P37" s="196"/>
    </row>
    <row r="38" spans="1:18" ht="15" customHeight="1">
      <c r="A38" s="181"/>
      <c r="B38" s="186"/>
      <c r="C38" s="186"/>
      <c r="D38" s="180"/>
      <c r="E38" s="273" t="str">
        <f>IF(A38="","",$C$34*1000/Product!$C$36)</f>
        <v/>
      </c>
      <c r="F38" s="274" t="str">
        <f t="shared" ref="F38:F41" si="5">IF(A38="","",((B38+C38)/(E38*D38)))</f>
        <v/>
      </c>
      <c r="G38" s="193"/>
      <c r="H38" s="181"/>
      <c r="I38" s="186"/>
      <c r="J38" s="186"/>
      <c r="K38" s="180"/>
      <c r="L38" s="273" t="str">
        <f>IF(H38="","",$J$34*1000/Product!$C$36)</f>
        <v/>
      </c>
      <c r="M38" s="274" t="str">
        <f t="shared" ref="M38:M41" si="6">IF(H38="","",((I38+J38)/(L38*K38)))</f>
        <v/>
      </c>
      <c r="N38" s="196"/>
      <c r="O38" s="196"/>
      <c r="P38" s="196"/>
    </row>
    <row r="39" spans="1:18" ht="15" customHeight="1">
      <c r="A39" s="181"/>
      <c r="B39" s="186"/>
      <c r="C39" s="186"/>
      <c r="D39" s="180"/>
      <c r="E39" s="273" t="str">
        <f>IF(A39="","",$C$34*1000/Product!$C$36)</f>
        <v/>
      </c>
      <c r="F39" s="274" t="str">
        <f t="shared" si="5"/>
        <v/>
      </c>
      <c r="G39" s="193"/>
      <c r="H39" s="181"/>
      <c r="I39" s="186"/>
      <c r="J39" s="186"/>
      <c r="K39" s="180"/>
      <c r="L39" s="273" t="str">
        <f>IF(H39="","",$J$34*1000/Product!$C$36)</f>
        <v/>
      </c>
      <c r="M39" s="274" t="str">
        <f t="shared" si="6"/>
        <v/>
      </c>
      <c r="N39" s="196"/>
      <c r="O39" s="196"/>
      <c r="P39" s="196"/>
    </row>
    <row r="40" spans="1:18" ht="15" customHeight="1">
      <c r="A40" s="181"/>
      <c r="B40" s="186"/>
      <c r="C40" s="186"/>
      <c r="D40" s="180"/>
      <c r="E40" s="273" t="str">
        <f>IF(A40="","",$C$34*1000/Product!$C$36)</f>
        <v/>
      </c>
      <c r="F40" s="274" t="str">
        <f t="shared" si="5"/>
        <v/>
      </c>
      <c r="G40" s="193"/>
      <c r="H40" s="181"/>
      <c r="I40" s="186"/>
      <c r="J40" s="186"/>
      <c r="K40" s="180"/>
      <c r="L40" s="273" t="str">
        <f>IF(H40="","",$J$34*1000/Product!$C$36)</f>
        <v/>
      </c>
      <c r="M40" s="274" t="str">
        <f t="shared" si="6"/>
        <v/>
      </c>
      <c r="N40" s="196"/>
      <c r="O40" s="196"/>
      <c r="P40" s="196"/>
    </row>
    <row r="41" spans="1:18" ht="15" customHeight="1" thickBot="1">
      <c r="A41" s="182"/>
      <c r="B41" s="187"/>
      <c r="C41" s="187"/>
      <c r="D41" s="183"/>
      <c r="E41" s="275" t="str">
        <f>IF(A41="","",$C$34*1000/Product!$C$36)</f>
        <v/>
      </c>
      <c r="F41" s="276" t="str">
        <f t="shared" si="5"/>
        <v/>
      </c>
      <c r="G41" s="193"/>
      <c r="H41" s="182"/>
      <c r="I41" s="187"/>
      <c r="J41" s="187"/>
      <c r="K41" s="183"/>
      <c r="L41" s="275" t="str">
        <f>IF(H41="","",$J$34*1000/Product!$C$36)</f>
        <v/>
      </c>
      <c r="M41" s="276" t="str">
        <f t="shared" si="6"/>
        <v/>
      </c>
      <c r="N41" s="196"/>
      <c r="O41" s="196"/>
      <c r="P41" s="196"/>
    </row>
    <row r="42" spans="1:18" ht="17.25" customHeight="1">
      <c r="A42" s="309"/>
      <c r="B42" s="195"/>
      <c r="C42" s="195"/>
      <c r="D42" s="323" t="str">
        <f>D21</f>
        <v>Sum:</v>
      </c>
      <c r="E42" s="278" t="str">
        <f>E21</f>
        <v>=WUR</v>
      </c>
      <c r="F42" s="318">
        <f>SUM(F37:F41)</f>
        <v>0</v>
      </c>
      <c r="G42" s="193"/>
      <c r="H42" s="309"/>
      <c r="I42" s="195"/>
      <c r="J42" s="195"/>
      <c r="K42" s="323" t="str">
        <f>K21</f>
        <v>Sum:</v>
      </c>
      <c r="L42" s="278" t="str">
        <f>L21</f>
        <v>=WUR</v>
      </c>
      <c r="M42" s="318">
        <f>SUM(M37:M41)</f>
        <v>0</v>
      </c>
      <c r="N42" s="196"/>
      <c r="O42" s="196"/>
      <c r="P42" s="196"/>
    </row>
    <row r="43" spans="1:18" ht="17.25" customHeight="1">
      <c r="A43" s="623"/>
      <c r="B43" s="624"/>
      <c r="C43" s="624"/>
      <c r="D43" s="312"/>
      <c r="E43" s="279" t="str">
        <f>E22</f>
        <v>Limit</v>
      </c>
      <c r="F43" s="313" t="e">
        <f>IF(OR(C33=Languages!$A300,C33=Languages!$B300),200,IF(OR(C33=Languages!$A301,C33=Languages!$B301),150,IF(OR(C33=Languages!$A302,C33=Languages!$B302),1.2,VLOOKUP(Product!$C$22,Auswahldaten!$A$113:$G$137,7,FALSE))))</f>
        <v>#N/A</v>
      </c>
      <c r="G43" s="193"/>
      <c r="H43" s="623"/>
      <c r="I43" s="624"/>
      <c r="J43" s="624"/>
      <c r="K43" s="312"/>
      <c r="L43" s="279" t="str">
        <f>L22</f>
        <v>Limit</v>
      </c>
      <c r="M43" s="313" t="e">
        <f>IF(OR(J33=Languages!$A300,J33=Languages!$B300),200,IF(OR(J33=Languages!$A301,J33=Languages!$B301),150,IF(OR(J33=Languages!$A302,J33=Languages!$B302),1.2,VLOOKUP(Product!$C$22,Auswahldaten!$A$113:$G$137,7,FALSE))))</f>
        <v>#N/A</v>
      </c>
      <c r="N43" s="196"/>
      <c r="O43" s="196"/>
      <c r="P43" s="196"/>
    </row>
    <row r="44" spans="1:18" ht="25.5" customHeight="1" thickBot="1">
      <c r="A44" s="619" t="str">
        <f>A23</f>
        <v>Recycled materials in primary packaging:</v>
      </c>
      <c r="B44" s="620"/>
      <c r="C44" s="280" t="str">
        <f>IF(C34="","",(SUM(B37:B41)-SUM(C37:C41))/SUM(B37:B41))</f>
        <v/>
      </c>
      <c r="D44" s="195"/>
      <c r="E44" s="281" t="str">
        <f>E23</f>
        <v>Result</v>
      </c>
      <c r="F44" s="314" t="e">
        <f>IF(OR(F42&lt;=F43,C44&gt;0.8),"ok","not ok")</f>
        <v>#N/A</v>
      </c>
      <c r="G44" s="193"/>
      <c r="H44" s="619" t="str">
        <f>A23</f>
        <v>Recycled materials in primary packaging:</v>
      </c>
      <c r="I44" s="620"/>
      <c r="J44" s="280" t="str">
        <f>IF(J34="","",(SUM(I37:I41)-SUM(J37:J41))/SUM(I37:I41))</f>
        <v/>
      </c>
      <c r="K44" s="195"/>
      <c r="L44" s="281" t="str">
        <f>L23</f>
        <v>Result</v>
      </c>
      <c r="M44" s="314" t="e">
        <f>IF(OR(M42&lt;=M43,J44&gt;0.8),"ok","not ok")</f>
        <v>#N/A</v>
      </c>
      <c r="N44" s="196"/>
      <c r="O44" s="196"/>
      <c r="P44" s="196"/>
    </row>
    <row r="45" spans="1:18" ht="16.5" thickTop="1">
      <c r="A45" s="319"/>
      <c r="B45" s="192"/>
      <c r="C45" s="192"/>
      <c r="D45" s="192"/>
      <c r="E45" s="192"/>
      <c r="F45" s="320"/>
      <c r="G45" s="193"/>
      <c r="H45" s="319"/>
      <c r="I45" s="192"/>
      <c r="J45" s="192"/>
      <c r="K45" s="192"/>
      <c r="L45" s="192"/>
      <c r="M45" s="320"/>
      <c r="N45" s="192"/>
      <c r="O45" s="192"/>
      <c r="P45" s="192"/>
    </row>
    <row r="46" spans="1:18" s="7" customFormat="1" ht="28.5" customHeight="1">
      <c r="A46" s="595" t="str">
        <f>A25</f>
        <v>Part of the packaging
(excempted: Pump mechanisms (including in sprays)</v>
      </c>
      <c r="B46" s="596"/>
      <c r="C46" s="596"/>
      <c r="D46" s="18"/>
      <c r="E46" s="18"/>
      <c r="F46" s="317"/>
      <c r="G46" s="18"/>
      <c r="H46" s="595" t="str">
        <f>A25</f>
        <v>Part of the packaging
(excempted: Pump mechanisms (including in sprays)</v>
      </c>
      <c r="I46" s="596"/>
      <c r="J46" s="596"/>
      <c r="K46" s="18"/>
      <c r="L46" s="18"/>
      <c r="M46" s="317"/>
      <c r="N46" s="54"/>
      <c r="O46" s="54"/>
      <c r="P46" s="54"/>
      <c r="Q46" s="8"/>
      <c r="R46" s="8"/>
    </row>
    <row r="47" spans="1:18" s="7" customFormat="1" ht="15" customHeight="1">
      <c r="A47" s="595" t="str">
        <f t="shared" ref="A47:A50" si="7">A26</f>
        <v>Material Container/Bottle</v>
      </c>
      <c r="B47" s="596"/>
      <c r="C47" s="596"/>
      <c r="D47" s="597"/>
      <c r="E47" s="597"/>
      <c r="F47" s="598"/>
      <c r="G47" s="18"/>
      <c r="H47" s="595" t="str">
        <f t="shared" ref="H47:H50" si="8">A26</f>
        <v>Material Container/Bottle</v>
      </c>
      <c r="I47" s="596"/>
      <c r="J47" s="596"/>
      <c r="K47" s="597"/>
      <c r="L47" s="597"/>
      <c r="M47" s="598"/>
      <c r="N47" s="54"/>
      <c r="O47" s="54"/>
      <c r="P47" s="54"/>
      <c r="Q47" s="8"/>
      <c r="R47" s="8"/>
    </row>
    <row r="48" spans="1:18" s="7" customFormat="1" ht="15" customHeight="1">
      <c r="A48" s="595" t="str">
        <f t="shared" si="7"/>
        <v>Material Label</v>
      </c>
      <c r="B48" s="596"/>
      <c r="C48" s="596"/>
      <c r="D48" s="597"/>
      <c r="E48" s="597"/>
      <c r="F48" s="598"/>
      <c r="G48" s="18"/>
      <c r="H48" s="595" t="str">
        <f t="shared" si="8"/>
        <v>Material Label</v>
      </c>
      <c r="I48" s="596"/>
      <c r="J48" s="596"/>
      <c r="K48" s="597"/>
      <c r="L48" s="597"/>
      <c r="M48" s="598"/>
      <c r="N48" s="54"/>
      <c r="O48" s="54"/>
      <c r="P48" s="54"/>
      <c r="Q48" s="8"/>
      <c r="R48" s="8"/>
    </row>
    <row r="49" spans="1:18" s="7" customFormat="1" ht="15" customHeight="1">
      <c r="A49" s="595" t="str">
        <f t="shared" si="7"/>
        <v>Material Closure</v>
      </c>
      <c r="B49" s="596"/>
      <c r="C49" s="596"/>
      <c r="D49" s="597"/>
      <c r="E49" s="597"/>
      <c r="F49" s="598"/>
      <c r="G49" s="18"/>
      <c r="H49" s="595" t="str">
        <f t="shared" si="8"/>
        <v>Material Closure</v>
      </c>
      <c r="I49" s="596"/>
      <c r="J49" s="596"/>
      <c r="K49" s="597"/>
      <c r="L49" s="597"/>
      <c r="M49" s="598"/>
      <c r="N49" s="54"/>
      <c r="O49" s="54"/>
      <c r="P49" s="54"/>
      <c r="Q49" s="8"/>
      <c r="R49" s="8"/>
    </row>
    <row r="50" spans="1:18" s="7" customFormat="1" ht="15" customHeight="1" thickBot="1">
      <c r="A50" s="591" t="str">
        <f t="shared" si="7"/>
        <v>Material Barriere Coating</v>
      </c>
      <c r="B50" s="592"/>
      <c r="C50" s="592"/>
      <c r="D50" s="593"/>
      <c r="E50" s="593"/>
      <c r="F50" s="594"/>
      <c r="G50" s="18"/>
      <c r="H50" s="591" t="str">
        <f t="shared" si="8"/>
        <v>Material Barriere Coating</v>
      </c>
      <c r="I50" s="592"/>
      <c r="J50" s="592"/>
      <c r="K50" s="593"/>
      <c r="L50" s="593"/>
      <c r="M50" s="594"/>
      <c r="N50" s="54"/>
      <c r="O50" s="54"/>
      <c r="P50" s="54"/>
      <c r="Q50" s="8"/>
      <c r="R50" s="8"/>
    </row>
    <row r="51" spans="1:18" ht="15.75">
      <c r="A51" s="192"/>
      <c r="B51" s="192"/>
      <c r="C51" s="192"/>
      <c r="D51" s="192"/>
      <c r="E51" s="192"/>
      <c r="F51" s="192"/>
      <c r="G51" s="193"/>
      <c r="H51" s="192"/>
      <c r="I51" s="192"/>
      <c r="J51" s="192"/>
      <c r="K51" s="192"/>
      <c r="L51" s="192"/>
      <c r="M51" s="192"/>
      <c r="N51" s="192"/>
      <c r="O51" s="192"/>
      <c r="P51" s="192"/>
    </row>
    <row r="52" spans="1:18" ht="34.5" customHeight="1">
      <c r="A52" s="616" t="str">
        <f>'Formulation Pre-Products'!B67</f>
        <v>remarks of the applicant</v>
      </c>
      <c r="B52" s="617"/>
      <c r="C52" s="617"/>
      <c r="D52" s="617"/>
      <c r="E52" s="617"/>
      <c r="F52" s="617"/>
      <c r="G52" s="617"/>
      <c r="H52" s="617"/>
      <c r="I52" s="617"/>
      <c r="J52" s="617"/>
      <c r="K52" s="617"/>
      <c r="L52" s="617"/>
      <c r="M52" s="618"/>
      <c r="N52" s="192"/>
      <c r="O52" s="192"/>
      <c r="P52" s="192"/>
    </row>
    <row r="53" spans="1:18" ht="15.75">
      <c r="A53" s="192"/>
      <c r="B53" s="192"/>
      <c r="C53" s="192"/>
      <c r="D53" s="192"/>
      <c r="E53" s="192"/>
      <c r="F53" s="192"/>
      <c r="G53" s="193"/>
      <c r="H53" s="192"/>
      <c r="I53" s="192"/>
      <c r="J53" s="192"/>
      <c r="K53" s="192"/>
      <c r="L53" s="192"/>
      <c r="M53" s="192"/>
      <c r="N53" s="192"/>
      <c r="O53" s="192"/>
      <c r="P53" s="192"/>
    </row>
    <row r="54" spans="1:18" ht="15.75">
      <c r="A54" s="192"/>
      <c r="B54" s="192"/>
      <c r="C54" s="192"/>
      <c r="D54" s="192"/>
      <c r="E54" s="192"/>
      <c r="F54" s="192"/>
      <c r="G54" s="193"/>
      <c r="H54" s="192"/>
      <c r="I54" s="192"/>
      <c r="J54" s="192"/>
      <c r="K54" s="192"/>
      <c r="L54" s="192"/>
      <c r="M54" s="192"/>
      <c r="N54" s="192"/>
      <c r="O54" s="192"/>
      <c r="P54" s="192"/>
    </row>
    <row r="55" spans="1:18" ht="15.75">
      <c r="A55" s="192"/>
      <c r="B55" s="192"/>
      <c r="C55" s="192"/>
      <c r="D55" s="192"/>
      <c r="E55" s="192"/>
      <c r="F55" s="192"/>
      <c r="G55" s="193"/>
      <c r="H55" s="192"/>
      <c r="I55" s="192"/>
      <c r="J55" s="192"/>
      <c r="K55" s="192"/>
      <c r="L55" s="192"/>
      <c r="M55" s="192"/>
      <c r="N55" s="192"/>
      <c r="O55" s="192"/>
      <c r="P55" s="192"/>
    </row>
    <row r="56" spans="1:18" ht="15.75">
      <c r="A56" s="192"/>
      <c r="B56" s="192"/>
      <c r="C56" s="192"/>
      <c r="D56" s="192"/>
      <c r="E56" s="192"/>
      <c r="F56" s="192"/>
      <c r="G56" s="193"/>
      <c r="H56" s="192"/>
      <c r="I56" s="192"/>
      <c r="J56" s="192"/>
      <c r="K56" s="192"/>
      <c r="L56" s="192"/>
      <c r="M56" s="192"/>
      <c r="N56" s="192"/>
      <c r="O56" s="192"/>
      <c r="P56" s="192"/>
    </row>
    <row r="57" spans="1:18" ht="15.75">
      <c r="A57" s="192"/>
      <c r="B57" s="192"/>
      <c r="C57" s="192"/>
      <c r="D57" s="192"/>
      <c r="E57" s="192"/>
      <c r="F57" s="192"/>
      <c r="G57" s="193"/>
      <c r="H57" s="192"/>
      <c r="I57" s="192"/>
      <c r="J57" s="192"/>
      <c r="K57" s="192"/>
      <c r="L57" s="192"/>
      <c r="M57" s="192"/>
      <c r="N57" s="192"/>
      <c r="O57" s="192"/>
      <c r="P57" s="192"/>
    </row>
    <row r="58" spans="1:18" ht="15.75">
      <c r="A58" s="192"/>
      <c r="B58" s="192"/>
      <c r="C58" s="192"/>
      <c r="D58" s="192"/>
      <c r="E58" s="192"/>
      <c r="F58" s="192"/>
      <c r="G58" s="193"/>
      <c r="H58" s="192"/>
      <c r="I58" s="192"/>
      <c r="J58" s="192"/>
      <c r="K58" s="192"/>
      <c r="L58" s="192"/>
      <c r="M58" s="192"/>
      <c r="N58" s="192"/>
      <c r="O58" s="192"/>
      <c r="P58" s="192"/>
    </row>
    <row r="59" spans="1:18" ht="15.75">
      <c r="A59" s="192"/>
      <c r="B59" s="192"/>
      <c r="C59" s="192"/>
      <c r="D59" s="192"/>
      <c r="E59" s="192"/>
      <c r="F59" s="192"/>
      <c r="G59" s="193"/>
      <c r="H59" s="192"/>
      <c r="I59" s="192"/>
      <c r="J59" s="192"/>
      <c r="K59" s="192"/>
      <c r="L59" s="192"/>
      <c r="M59" s="192"/>
      <c r="N59" s="192"/>
      <c r="O59" s="192"/>
      <c r="P59" s="192"/>
    </row>
    <row r="60" spans="1:18" ht="15.75">
      <c r="A60" s="192"/>
      <c r="B60" s="192"/>
      <c r="C60" s="192"/>
      <c r="D60" s="192"/>
      <c r="E60" s="192"/>
      <c r="F60" s="192"/>
      <c r="G60" s="193"/>
      <c r="H60" s="192"/>
      <c r="I60" s="192"/>
      <c r="J60" s="192"/>
      <c r="K60" s="192"/>
      <c r="L60" s="192"/>
      <c r="M60" s="192"/>
      <c r="N60" s="192"/>
      <c r="O60" s="192"/>
      <c r="P60" s="192"/>
    </row>
    <row r="61" spans="1:18" ht="15.75">
      <c r="A61" s="192"/>
      <c r="B61" s="192"/>
      <c r="C61" s="192"/>
      <c r="D61" s="192"/>
      <c r="E61" s="192"/>
      <c r="F61" s="192"/>
      <c r="G61" s="193"/>
      <c r="H61" s="192"/>
      <c r="I61" s="192"/>
      <c r="J61" s="192"/>
      <c r="K61" s="192"/>
      <c r="L61" s="192"/>
      <c r="M61" s="192"/>
      <c r="N61" s="192"/>
      <c r="O61" s="192"/>
      <c r="P61" s="192"/>
    </row>
    <row r="62" spans="1:18" ht="15.75">
      <c r="A62" s="192"/>
      <c r="B62" s="192"/>
      <c r="C62" s="192"/>
      <c r="D62" s="192"/>
      <c r="E62" s="192"/>
      <c r="F62" s="192"/>
      <c r="G62" s="193"/>
      <c r="H62" s="192"/>
      <c r="I62" s="192"/>
      <c r="J62" s="192"/>
      <c r="K62" s="192"/>
      <c r="L62" s="192"/>
      <c r="M62" s="192"/>
      <c r="N62" s="192"/>
      <c r="O62" s="192"/>
      <c r="P62" s="192"/>
    </row>
    <row r="63" spans="1:18" ht="15.75">
      <c r="A63" s="176"/>
      <c r="B63" s="176"/>
      <c r="C63" s="176"/>
      <c r="D63" s="176"/>
      <c r="E63" s="176"/>
      <c r="F63" s="176"/>
      <c r="G63" s="193"/>
      <c r="H63" s="176"/>
      <c r="I63" s="176"/>
      <c r="J63" s="176"/>
      <c r="K63" s="176"/>
      <c r="L63" s="176"/>
      <c r="M63" s="176"/>
      <c r="N63" s="176"/>
      <c r="O63" s="176"/>
      <c r="P63" s="176"/>
    </row>
    <row r="64" spans="1:18" ht="15.75">
      <c r="A64" s="176"/>
      <c r="B64" s="176"/>
      <c r="C64" s="176"/>
      <c r="D64" s="176"/>
      <c r="E64" s="176"/>
      <c r="F64" s="176"/>
      <c r="G64" s="193"/>
      <c r="H64" s="176"/>
      <c r="I64" s="176"/>
      <c r="J64" s="176"/>
      <c r="K64" s="176"/>
      <c r="L64" s="176"/>
      <c r="M64" s="176"/>
      <c r="N64" s="176"/>
      <c r="O64" s="176"/>
      <c r="P64" s="176"/>
    </row>
    <row r="65" spans="1:16" ht="15.75">
      <c r="A65" s="176"/>
      <c r="B65" s="176"/>
      <c r="C65" s="176"/>
      <c r="D65" s="176"/>
      <c r="E65" s="176"/>
      <c r="F65" s="176"/>
      <c r="G65" s="193"/>
      <c r="H65" s="176"/>
      <c r="I65" s="176"/>
      <c r="J65" s="176"/>
      <c r="K65" s="176"/>
      <c r="L65" s="176"/>
      <c r="M65" s="176"/>
      <c r="N65" s="176"/>
      <c r="O65" s="176"/>
      <c r="P65" s="176"/>
    </row>
    <row r="66" spans="1:16" ht="15.75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</row>
    <row r="67" spans="1:16" ht="15.75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</row>
    <row r="68" spans="1:16" ht="15.75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</row>
    <row r="69" spans="1:16" ht="15.75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</row>
    <row r="70" spans="1:16" ht="15.75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</row>
    <row r="71" spans="1:16" ht="15.75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</row>
    <row r="72" spans="1:16" ht="15.75">
      <c r="A72" s="176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</row>
    <row r="73" spans="1:16" ht="15.75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</row>
    <row r="74" spans="1:16" ht="15.75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</row>
    <row r="75" spans="1:16" ht="15.75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</row>
    <row r="76" spans="1:16" ht="15.75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</row>
    <row r="77" spans="1:16" ht="15.75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</row>
    <row r="78" spans="1:16" ht="15.75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</row>
    <row r="79" spans="1:16" ht="15.75">
      <c r="H79" s="176"/>
      <c r="I79" s="176"/>
      <c r="J79" s="176"/>
      <c r="K79" s="176"/>
      <c r="L79" s="176"/>
      <c r="M79" s="176"/>
      <c r="N79" s="176"/>
      <c r="O79" s="176"/>
      <c r="P79" s="176"/>
    </row>
    <row r="80" spans="1:16" ht="15.75">
      <c r="H80" s="176"/>
      <c r="I80" s="176"/>
      <c r="J80" s="176"/>
      <c r="K80" s="176"/>
      <c r="L80" s="176"/>
      <c r="M80" s="176"/>
      <c r="N80" s="176"/>
      <c r="O80" s="176"/>
      <c r="P80" s="176"/>
    </row>
    <row r="81" spans="8:16" ht="15.75">
      <c r="H81" s="176"/>
      <c r="I81" s="176"/>
      <c r="J81" s="176"/>
      <c r="K81" s="176"/>
      <c r="L81" s="176"/>
      <c r="M81" s="176"/>
      <c r="N81" s="176"/>
      <c r="O81" s="176"/>
      <c r="P81" s="176"/>
    </row>
    <row r="82" spans="8:16" ht="15.75">
      <c r="H82" s="176"/>
      <c r="I82" s="176"/>
      <c r="J82" s="176"/>
      <c r="K82" s="176"/>
      <c r="L82" s="176"/>
      <c r="M82" s="176"/>
      <c r="N82" s="176"/>
      <c r="O82" s="176"/>
      <c r="P82" s="176"/>
    </row>
    <row r="83" spans="8:16">
      <c r="M83" s="177"/>
      <c r="N83" s="177"/>
      <c r="O83" s="177"/>
      <c r="P83" s="177"/>
    </row>
    <row r="84" spans="8:16">
      <c r="M84" s="177"/>
      <c r="N84" s="177"/>
      <c r="O84" s="177"/>
      <c r="P84" s="177"/>
    </row>
    <row r="85" spans="8:16">
      <c r="M85" s="177"/>
      <c r="N85" s="177"/>
      <c r="O85" s="177"/>
      <c r="P85" s="177"/>
    </row>
    <row r="86" spans="8:16">
      <c r="M86" s="177"/>
      <c r="N86" s="177"/>
      <c r="O86" s="177"/>
      <c r="P86" s="177"/>
    </row>
    <row r="87" spans="8:16">
      <c r="M87" s="177"/>
      <c r="N87" s="177"/>
      <c r="O87" s="177"/>
      <c r="P87" s="177"/>
    </row>
    <row r="88" spans="8:16">
      <c r="M88" s="177"/>
      <c r="N88" s="177"/>
      <c r="O88" s="177"/>
      <c r="P88" s="177"/>
    </row>
    <row r="89" spans="8:16">
      <c r="M89" s="177"/>
      <c r="N89" s="177"/>
      <c r="O89" s="177"/>
      <c r="P89" s="177"/>
    </row>
    <row r="90" spans="8:16">
      <c r="M90" s="177"/>
      <c r="N90" s="177"/>
      <c r="O90" s="177"/>
      <c r="P90" s="177"/>
    </row>
    <row r="91" spans="8:16">
      <c r="M91" s="177"/>
      <c r="N91" s="177"/>
      <c r="O91" s="177"/>
      <c r="P91" s="177"/>
    </row>
    <row r="92" spans="8:16">
      <c r="M92" s="177"/>
      <c r="N92" s="177"/>
      <c r="O92" s="177"/>
      <c r="P92" s="177"/>
    </row>
    <row r="93" spans="8:16">
      <c r="M93" s="177"/>
      <c r="N93" s="177"/>
      <c r="O93" s="177"/>
      <c r="P93" s="177"/>
    </row>
    <row r="94" spans="8:16">
      <c r="M94" s="177"/>
      <c r="N94" s="177"/>
      <c r="O94" s="177"/>
      <c r="P94" s="177"/>
    </row>
    <row r="95" spans="8:16">
      <c r="M95" s="177"/>
      <c r="N95" s="177"/>
      <c r="O95" s="177"/>
      <c r="P95" s="177"/>
    </row>
    <row r="96" spans="8:16">
      <c r="M96" s="177"/>
      <c r="N96" s="177"/>
      <c r="O96" s="177"/>
      <c r="P96" s="177"/>
    </row>
    <row r="97" spans="13:16">
      <c r="M97" s="177"/>
      <c r="N97" s="177"/>
      <c r="O97" s="177"/>
      <c r="P97" s="177"/>
    </row>
    <row r="98" spans="13:16">
      <c r="M98" s="177"/>
      <c r="N98" s="177"/>
      <c r="O98" s="177"/>
      <c r="P98" s="177"/>
    </row>
    <row r="99" spans="13:16">
      <c r="M99" s="177"/>
      <c r="N99" s="177"/>
      <c r="O99" s="177"/>
      <c r="P99" s="177"/>
    </row>
    <row r="100" spans="13:16">
      <c r="M100" s="177"/>
      <c r="N100" s="177"/>
      <c r="O100" s="177"/>
      <c r="P100" s="177"/>
    </row>
    <row r="101" spans="13:16">
      <c r="M101" s="177"/>
      <c r="N101" s="177"/>
      <c r="O101" s="177"/>
      <c r="P101" s="177"/>
    </row>
    <row r="102" spans="13:16">
      <c r="M102" s="177"/>
      <c r="N102" s="177"/>
      <c r="O102" s="177"/>
      <c r="P102" s="177"/>
    </row>
    <row r="103" spans="13:16">
      <c r="M103" s="177"/>
      <c r="N103" s="177"/>
      <c r="O103" s="177"/>
      <c r="P103" s="177"/>
    </row>
    <row r="104" spans="13:16">
      <c r="M104" s="177"/>
      <c r="N104" s="177"/>
      <c r="O104" s="177"/>
      <c r="P104" s="177"/>
    </row>
    <row r="105" spans="13:16">
      <c r="M105" s="177"/>
      <c r="N105" s="177"/>
      <c r="O105" s="177"/>
      <c r="P105" s="177"/>
    </row>
    <row r="106" spans="13:16">
      <c r="M106" s="177"/>
      <c r="N106" s="177"/>
      <c r="O106" s="177"/>
      <c r="P106" s="177"/>
    </row>
    <row r="107" spans="13:16">
      <c r="M107" s="177"/>
      <c r="N107" s="177"/>
      <c r="O107" s="177"/>
      <c r="P107" s="177"/>
    </row>
    <row r="108" spans="13:16">
      <c r="M108" s="177"/>
      <c r="N108" s="177"/>
      <c r="O108" s="177"/>
      <c r="P108" s="177"/>
    </row>
    <row r="109" spans="13:16">
      <c r="M109" s="177"/>
      <c r="N109" s="177"/>
      <c r="O109" s="177"/>
      <c r="P109" s="177"/>
    </row>
    <row r="110" spans="13:16">
      <c r="M110" s="177"/>
      <c r="N110" s="177"/>
      <c r="O110" s="177"/>
      <c r="P110" s="177"/>
    </row>
    <row r="111" spans="13:16">
      <c r="M111" s="177"/>
      <c r="N111" s="177"/>
      <c r="O111" s="177"/>
      <c r="P111" s="177"/>
    </row>
    <row r="112" spans="13:16">
      <c r="M112" s="177"/>
      <c r="N112" s="177"/>
      <c r="O112" s="177"/>
      <c r="P112" s="177"/>
    </row>
    <row r="113" spans="13:16">
      <c r="M113" s="177"/>
      <c r="N113" s="177"/>
      <c r="O113" s="177"/>
      <c r="P113" s="177"/>
    </row>
    <row r="114" spans="13:16">
      <c r="M114" s="177"/>
      <c r="N114" s="177"/>
      <c r="O114" s="177"/>
      <c r="P114" s="177"/>
    </row>
    <row r="115" spans="13:16">
      <c r="M115" s="177"/>
      <c r="N115" s="177"/>
      <c r="O115" s="177"/>
      <c r="P115" s="177"/>
    </row>
    <row r="116" spans="13:16">
      <c r="M116" s="177"/>
      <c r="N116" s="177"/>
      <c r="O116" s="177"/>
      <c r="P116" s="177"/>
    </row>
    <row r="117" spans="13:16">
      <c r="M117" s="177"/>
      <c r="N117" s="177"/>
      <c r="O117" s="177"/>
      <c r="P117" s="177"/>
    </row>
    <row r="118" spans="13:16">
      <c r="M118" s="177"/>
      <c r="N118" s="177"/>
      <c r="O118" s="177"/>
      <c r="P118" s="177"/>
    </row>
    <row r="119" spans="13:16">
      <c r="M119" s="177"/>
      <c r="N119" s="177"/>
      <c r="O119" s="177"/>
      <c r="P119" s="177"/>
    </row>
    <row r="120" spans="13:16">
      <c r="M120" s="177"/>
      <c r="N120" s="177"/>
      <c r="O120" s="177"/>
      <c r="P120" s="177"/>
    </row>
    <row r="121" spans="13:16">
      <c r="M121" s="177"/>
      <c r="N121" s="177"/>
      <c r="O121" s="177"/>
      <c r="P121" s="177"/>
    </row>
    <row r="122" spans="13:16">
      <c r="M122" s="177"/>
      <c r="N122" s="177"/>
      <c r="O122" s="177"/>
      <c r="P122" s="177"/>
    </row>
    <row r="123" spans="13:16">
      <c r="M123" s="177"/>
      <c r="N123" s="177"/>
      <c r="O123" s="177"/>
      <c r="P123" s="177"/>
    </row>
    <row r="124" spans="13:16">
      <c r="M124" s="177"/>
      <c r="N124" s="177"/>
      <c r="O124" s="177"/>
      <c r="P124" s="177"/>
    </row>
    <row r="125" spans="13:16">
      <c r="M125" s="177"/>
      <c r="N125" s="177"/>
      <c r="O125" s="177"/>
      <c r="P125" s="177"/>
    </row>
    <row r="126" spans="13:16">
      <c r="M126" s="177"/>
      <c r="N126" s="177"/>
      <c r="O126" s="177"/>
      <c r="P126" s="177"/>
    </row>
    <row r="127" spans="13:16">
      <c r="M127" s="177"/>
      <c r="N127" s="177"/>
      <c r="O127" s="177"/>
      <c r="P127" s="177"/>
    </row>
    <row r="128" spans="13:16">
      <c r="M128" s="177"/>
      <c r="N128" s="177"/>
      <c r="O128" s="177"/>
      <c r="P128" s="177"/>
    </row>
    <row r="129" spans="13:16">
      <c r="M129" s="177"/>
      <c r="N129" s="177"/>
      <c r="O129" s="177"/>
      <c r="P129" s="177"/>
    </row>
    <row r="130" spans="13:16">
      <c r="M130" s="177"/>
      <c r="N130" s="177"/>
      <c r="O130" s="177"/>
      <c r="P130" s="177"/>
    </row>
    <row r="131" spans="13:16">
      <c r="M131" s="177"/>
      <c r="N131" s="177"/>
      <c r="O131" s="177"/>
      <c r="P131" s="177"/>
    </row>
    <row r="132" spans="13:16">
      <c r="M132" s="177"/>
      <c r="N132" s="177"/>
      <c r="O132" s="177"/>
      <c r="P132" s="177"/>
    </row>
    <row r="133" spans="13:16">
      <c r="M133" s="177"/>
      <c r="N133" s="177"/>
      <c r="O133" s="177"/>
      <c r="P133" s="177"/>
    </row>
    <row r="134" spans="13:16">
      <c r="M134" s="177"/>
      <c r="N134" s="177"/>
      <c r="O134" s="177"/>
      <c r="P134" s="177"/>
    </row>
    <row r="135" spans="13:16">
      <c r="M135" s="177"/>
      <c r="N135" s="177"/>
      <c r="O135" s="177"/>
      <c r="P135" s="177"/>
    </row>
    <row r="136" spans="13:16">
      <c r="M136" s="177"/>
      <c r="N136" s="177"/>
      <c r="O136" s="177"/>
      <c r="P136" s="177"/>
    </row>
    <row r="137" spans="13:16">
      <c r="M137" s="177"/>
      <c r="N137" s="177"/>
      <c r="O137" s="177"/>
      <c r="P137" s="177"/>
    </row>
    <row r="138" spans="13:16">
      <c r="M138" s="177"/>
      <c r="N138" s="177"/>
      <c r="O138" s="177"/>
      <c r="P138" s="177"/>
    </row>
    <row r="139" spans="13:16">
      <c r="M139" s="177"/>
      <c r="N139" s="177"/>
      <c r="O139" s="177"/>
      <c r="P139" s="177"/>
    </row>
    <row r="140" spans="13:16">
      <c r="M140" s="177"/>
      <c r="N140" s="177"/>
      <c r="O140" s="177"/>
      <c r="P140" s="177"/>
    </row>
    <row r="141" spans="13:16">
      <c r="M141" s="177"/>
      <c r="N141" s="177"/>
      <c r="O141" s="177"/>
      <c r="P141" s="177"/>
    </row>
    <row r="142" spans="13:16">
      <c r="M142" s="177"/>
      <c r="N142" s="177"/>
      <c r="O142" s="177"/>
      <c r="P142" s="177"/>
    </row>
    <row r="143" spans="13:16">
      <c r="M143" s="177"/>
      <c r="N143" s="177"/>
      <c r="O143" s="177"/>
      <c r="P143" s="177"/>
    </row>
    <row r="144" spans="13:16">
      <c r="M144" s="177"/>
      <c r="N144" s="177"/>
      <c r="O144" s="177"/>
      <c r="P144" s="177"/>
    </row>
    <row r="145" spans="13:16">
      <c r="M145" s="177"/>
      <c r="N145" s="177"/>
      <c r="O145" s="177"/>
      <c r="P145" s="177"/>
    </row>
    <row r="146" spans="13:16">
      <c r="M146" s="177"/>
      <c r="N146" s="177"/>
      <c r="O146" s="177"/>
      <c r="P146" s="177"/>
    </row>
    <row r="147" spans="13:16">
      <c r="M147" s="177"/>
      <c r="N147" s="177"/>
      <c r="O147" s="177"/>
      <c r="P147" s="177"/>
    </row>
    <row r="148" spans="13:16">
      <c r="M148" s="177"/>
      <c r="N148" s="177"/>
      <c r="O148" s="177"/>
      <c r="P148" s="177"/>
    </row>
    <row r="149" spans="13:16">
      <c r="M149" s="177"/>
      <c r="N149" s="177"/>
      <c r="O149" s="177"/>
      <c r="P149" s="177"/>
    </row>
    <row r="150" spans="13:16">
      <c r="M150" s="177"/>
      <c r="N150" s="177"/>
      <c r="O150" s="177"/>
      <c r="P150" s="177"/>
    </row>
    <row r="151" spans="13:16">
      <c r="M151" s="177"/>
      <c r="N151" s="177"/>
      <c r="O151" s="177"/>
      <c r="P151" s="177"/>
    </row>
    <row r="152" spans="13:16">
      <c r="M152" s="177"/>
      <c r="N152" s="177"/>
      <c r="O152" s="177"/>
      <c r="P152" s="177"/>
    </row>
    <row r="153" spans="13:16">
      <c r="M153" s="177"/>
      <c r="N153" s="177"/>
      <c r="O153" s="177"/>
      <c r="P153" s="177"/>
    </row>
    <row r="154" spans="13:16">
      <c r="M154" s="177"/>
      <c r="N154" s="177"/>
      <c r="O154" s="177"/>
      <c r="P154" s="177"/>
    </row>
    <row r="155" spans="13:16">
      <c r="M155" s="177"/>
      <c r="N155" s="177"/>
      <c r="O155" s="177"/>
      <c r="P155" s="177"/>
    </row>
    <row r="156" spans="13:16">
      <c r="M156" s="177"/>
      <c r="N156" s="177"/>
      <c r="O156" s="177"/>
      <c r="P156" s="177"/>
    </row>
  </sheetData>
  <sheetProtection password="CC13" sheet="1" objects="1" scenarios="1" formatCells="0" formatColumns="0" formatRows="0" selectLockedCells="1"/>
  <mergeCells count="86">
    <mergeCell ref="H1:I1"/>
    <mergeCell ref="J1:M1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7:G7"/>
    <mergeCell ref="H7:I7"/>
    <mergeCell ref="C10:F10"/>
    <mergeCell ref="J10:M10"/>
    <mergeCell ref="A11:B11"/>
    <mergeCell ref="C11:F11"/>
    <mergeCell ref="H11:I11"/>
    <mergeCell ref="J11:M11"/>
    <mergeCell ref="A12:B12"/>
    <mergeCell ref="C12:F12"/>
    <mergeCell ref="H12:I12"/>
    <mergeCell ref="J12:M12"/>
    <mergeCell ref="A13:B13"/>
    <mergeCell ref="C13:F13"/>
    <mergeCell ref="H13:I13"/>
    <mergeCell ref="J13:M13"/>
    <mergeCell ref="A22:C22"/>
    <mergeCell ref="H22:J22"/>
    <mergeCell ref="A23:B23"/>
    <mergeCell ref="H23:I23"/>
    <mergeCell ref="A25:C25"/>
    <mergeCell ref="H25:J25"/>
    <mergeCell ref="A26:C26"/>
    <mergeCell ref="D26:F26"/>
    <mergeCell ref="H26:J26"/>
    <mergeCell ref="K26:M26"/>
    <mergeCell ref="A27:C27"/>
    <mergeCell ref="D27:F27"/>
    <mergeCell ref="H27:J27"/>
    <mergeCell ref="K27:M27"/>
    <mergeCell ref="A28:C28"/>
    <mergeCell ref="D28:F28"/>
    <mergeCell ref="H28:J28"/>
    <mergeCell ref="K28:M28"/>
    <mergeCell ref="A29:C29"/>
    <mergeCell ref="D29:F29"/>
    <mergeCell ref="H29:J29"/>
    <mergeCell ref="K29:M29"/>
    <mergeCell ref="C31:F31"/>
    <mergeCell ref="J31:M31"/>
    <mergeCell ref="A32:B32"/>
    <mergeCell ref="C32:F32"/>
    <mergeCell ref="H32:I32"/>
    <mergeCell ref="J32:M32"/>
    <mergeCell ref="A33:B33"/>
    <mergeCell ref="C33:F33"/>
    <mergeCell ref="H33:I33"/>
    <mergeCell ref="J33:M33"/>
    <mergeCell ref="A34:B34"/>
    <mergeCell ref="C34:F34"/>
    <mergeCell ref="H34:I34"/>
    <mergeCell ref="J34:M34"/>
    <mergeCell ref="A43:C43"/>
    <mergeCell ref="H43:J43"/>
    <mergeCell ref="A44:B44"/>
    <mergeCell ref="H44:I44"/>
    <mergeCell ref="A46:C46"/>
    <mergeCell ref="H46:J46"/>
    <mergeCell ref="A47:C47"/>
    <mergeCell ref="D47:F47"/>
    <mergeCell ref="H47:J47"/>
    <mergeCell ref="K47:M47"/>
    <mergeCell ref="A48:C48"/>
    <mergeCell ref="D48:F48"/>
    <mergeCell ref="H48:J48"/>
    <mergeCell ref="K48:M48"/>
    <mergeCell ref="A52:M52"/>
    <mergeCell ref="A49:C49"/>
    <mergeCell ref="D49:F49"/>
    <mergeCell ref="H49:J49"/>
    <mergeCell ref="K49:M49"/>
    <mergeCell ref="A50:C50"/>
    <mergeCell ref="D50:F50"/>
    <mergeCell ref="H50:J50"/>
    <mergeCell ref="K50:M50"/>
  </mergeCells>
  <conditionalFormatting sqref="A30:F30 D23">
    <cfRule type="beginsWith" dxfId="31" priority="31" operator="beginsWith" text="not">
      <formula>LEFT(A23,LEN("not"))="not"</formula>
    </cfRule>
    <cfRule type="beginsWith" dxfId="30" priority="32" operator="beginsWith" text="ok">
      <formula>LEFT(A23,LEN("ok"))="ok"</formula>
    </cfRule>
  </conditionalFormatting>
  <conditionalFormatting sqref="F23">
    <cfRule type="beginsWith" dxfId="29" priority="29" operator="beginsWith" text="not">
      <formula>LEFT(F23,LEN("not"))="not"</formula>
    </cfRule>
    <cfRule type="beginsWith" dxfId="28" priority="30" operator="beginsWith" text="ok">
      <formula>LEFT(F23,LEN("ok"))="ok"</formula>
    </cfRule>
  </conditionalFormatting>
  <conditionalFormatting sqref="D44">
    <cfRule type="beginsWith" dxfId="27" priority="27" operator="beginsWith" text="not">
      <formula>LEFT(D44,LEN("not"))="not"</formula>
    </cfRule>
    <cfRule type="beginsWith" dxfId="26" priority="28" operator="beginsWith" text="ok">
      <formula>LEFT(D44,LEN("ok"))="ok"</formula>
    </cfRule>
  </conditionalFormatting>
  <conditionalFormatting sqref="B16:D20">
    <cfRule type="expression" dxfId="25" priority="26" stopIfTrue="1">
      <formula>$A16=""</formula>
    </cfRule>
  </conditionalFormatting>
  <conditionalFormatting sqref="B37:D41">
    <cfRule type="expression" dxfId="24" priority="25" stopIfTrue="1">
      <formula>$A37=""</formula>
    </cfRule>
  </conditionalFormatting>
  <conditionalFormatting sqref="I37:K41">
    <cfRule type="expression" dxfId="23" priority="19" stopIfTrue="1">
      <formula>$H37=""</formula>
    </cfRule>
  </conditionalFormatting>
  <conditionalFormatting sqref="H30:M30 K23">
    <cfRule type="beginsWith" dxfId="22" priority="23" operator="beginsWith" text="not">
      <formula>LEFT(H23,LEN("not"))="not"</formula>
    </cfRule>
    <cfRule type="beginsWith" dxfId="21" priority="24" operator="beginsWith" text="ok">
      <formula>LEFT(H23,LEN("ok"))="ok"</formula>
    </cfRule>
  </conditionalFormatting>
  <conditionalFormatting sqref="K44">
    <cfRule type="beginsWith" dxfId="20" priority="21" operator="beginsWith" text="not">
      <formula>LEFT(K44,LEN("not"))="not"</formula>
    </cfRule>
    <cfRule type="beginsWith" dxfId="19" priority="22" operator="beginsWith" text="ok">
      <formula>LEFT(K44,LEN("ok"))="ok"</formula>
    </cfRule>
  </conditionalFormatting>
  <conditionalFormatting sqref="M23">
    <cfRule type="beginsWith" dxfId="18" priority="17" operator="beginsWith" text="not">
      <formula>LEFT(M23,LEN("not"))="not"</formula>
    </cfRule>
    <cfRule type="beginsWith" dxfId="17" priority="18" operator="beginsWith" text="ok">
      <formula>LEFT(M23,LEN("ok"))="ok"</formula>
    </cfRule>
  </conditionalFormatting>
  <conditionalFormatting sqref="I16:K20">
    <cfRule type="expression" dxfId="16" priority="20" stopIfTrue="1">
      <formula>$H16=""</formula>
    </cfRule>
  </conditionalFormatting>
  <conditionalFormatting sqref="F44">
    <cfRule type="beginsWith" dxfId="15" priority="13" operator="beginsWith" text="not">
      <formula>LEFT(F44,LEN("not"))="not"</formula>
    </cfRule>
    <cfRule type="beginsWith" dxfId="14" priority="14" operator="beginsWith" text="ok">
      <formula>LEFT(F44,LEN("ok"))="ok"</formula>
    </cfRule>
  </conditionalFormatting>
  <conditionalFormatting sqref="M44">
    <cfRule type="beginsWith" dxfId="13" priority="15" operator="beginsWith" text="not">
      <formula>LEFT(M44,LEN("not"))="not"</formula>
    </cfRule>
    <cfRule type="beginsWith" dxfId="12" priority="16" operator="beginsWith" text="ok">
      <formula>LEFT(M44,LEN("ok"))="ok"</formula>
    </cfRule>
  </conditionalFormatting>
  <conditionalFormatting sqref="D27:D29">
    <cfRule type="expression" dxfId="11" priority="7">
      <formula>$C$21="N"</formula>
    </cfRule>
  </conditionalFormatting>
  <conditionalFormatting sqref="A24:F24">
    <cfRule type="beginsWith" dxfId="10" priority="11" operator="beginsWith" text="not">
      <formula>LEFT(A24,LEN("not"))="not"</formula>
    </cfRule>
    <cfRule type="beginsWith" dxfId="9" priority="12" operator="beginsWith" text="ok">
      <formula>LEFT(A24,LEN("ok"))="ok"</formula>
    </cfRule>
  </conditionalFormatting>
  <conditionalFormatting sqref="H24:M24">
    <cfRule type="beginsWith" dxfId="8" priority="9" operator="beginsWith" text="not">
      <formula>LEFT(H24,LEN("not"))="not"</formula>
    </cfRule>
    <cfRule type="beginsWith" dxfId="7" priority="10" operator="beginsWith" text="ok">
      <formula>LEFT(H24,LEN("ok"))="ok"</formula>
    </cfRule>
  </conditionalFormatting>
  <conditionalFormatting sqref="D26">
    <cfRule type="expression" dxfId="6" priority="8">
      <formula>$C$21="N"</formula>
    </cfRule>
  </conditionalFormatting>
  <conditionalFormatting sqref="K27:K29">
    <cfRule type="expression" dxfId="5" priority="5">
      <formula>$C$21="N"</formula>
    </cfRule>
  </conditionalFormatting>
  <conditionalFormatting sqref="K26">
    <cfRule type="expression" dxfId="4" priority="6">
      <formula>$C$21="N"</formula>
    </cfRule>
  </conditionalFormatting>
  <conditionalFormatting sqref="D48:D50">
    <cfRule type="expression" dxfId="3" priority="3">
      <formula>$C$21="N"</formula>
    </cfRule>
  </conditionalFormatting>
  <conditionalFormatting sqref="D47">
    <cfRule type="expression" dxfId="2" priority="4">
      <formula>$C$21="N"</formula>
    </cfRule>
  </conditionalFormatting>
  <conditionalFormatting sqref="K48:K50">
    <cfRule type="expression" dxfId="1" priority="1">
      <formula>$C$21="N"</formula>
    </cfRule>
  </conditionalFormatting>
  <conditionalFormatting sqref="K47">
    <cfRule type="expression" dxfId="0" priority="2">
      <formula>$C$21="N"</formula>
    </cfRule>
  </conditionalFormatting>
  <dataValidations count="12">
    <dataValidation type="list" allowBlank="1" showInputMessage="1" prompt="Choose or fill in" sqref="D47:G47 G26 D26 K26:M26 K47:M47">
      <formula1>Flasche</formula1>
    </dataValidation>
    <dataValidation type="list" allowBlank="1" showInputMessage="1" prompt="Choose or fill in" sqref="D48:G48 D27:G27 K27:M27 K48:M48">
      <formula1>Etikett</formula1>
    </dataValidation>
    <dataValidation type="list" allowBlank="1" showInputMessage="1" prompt="Choose or fill in" sqref="G49 G28">
      <formula1>Manschette</formula1>
    </dataValidation>
    <dataValidation type="list" allowBlank="1" showInputMessage="1" prompt="Choose or fill in" sqref="G50 G29 D49:F49 K28:M28 D28:F28 K49:M49">
      <formula1>Verschluss</formula1>
    </dataValidation>
    <dataValidation type="list" allowBlank="1" showInputMessage="1" prompt="Choose or fill in" sqref="C51 D29:F29 K29:M29 D50:F50 K50:M50 G51">
      <formula1>Beschichtung</formula1>
    </dataValidation>
    <dataValidation type="list" allowBlank="1" showInputMessage="1" showErrorMessage="1" sqref="C12:F12 J12:M12 C33:F33 J33:M33">
      <formula1>Ausnahmen</formula1>
    </dataValidation>
    <dataValidation type="decimal" allowBlank="1" showInputMessage="1" showErrorMessage="1" sqref="C16:C20 J16:J20 C37:C41 J37:J41">
      <formula1>0</formula1>
      <formula2>B16</formula2>
    </dataValidation>
    <dataValidation allowBlank="1" showInputMessage="1" showErrorMessage="1" errorTitle="Please select" sqref="J1"/>
    <dataValidation type="list" allowBlank="1" showInputMessage="1" showErrorMessage="1" sqref="I6">
      <formula1>Pulver</formula1>
    </dataValidation>
    <dataValidation type="decimal" allowBlank="1" showInputMessage="1" showErrorMessage="1" sqref="C13:G13 J13:M13 C34:G34 J34:M34">
      <formula1>0.000001</formula1>
      <formula2>100000000000</formula2>
    </dataValidation>
    <dataValidation type="decimal" allowBlank="1" showInputMessage="1" showErrorMessage="1" sqref="B37:B41 I16:I20 B16:B20 I37:I41">
      <formula1>0</formula1>
      <formula2>10000000000000</formula2>
    </dataValidation>
    <dataValidation type="whole" allowBlank="1" showInputMessage="1" showErrorMessage="1" sqref="K16:K20 D37:D41 D16:D20 K37:K41">
      <formula1>1</formula1>
      <formula2>2</formula2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Tabelle10"/>
  <dimension ref="A1:Z461"/>
  <sheetViews>
    <sheetView workbookViewId="0">
      <selection sqref="A1:L1048576"/>
    </sheetView>
  </sheetViews>
  <sheetFormatPr defaultColWidth="11.42578125" defaultRowHeight="12.75"/>
  <cols>
    <col min="1" max="1" width="12.7109375" style="369" customWidth="1"/>
    <col min="2" max="2" width="22.42578125" style="369" bestFit="1" customWidth="1"/>
    <col min="3" max="3" width="74.28515625" style="369" customWidth="1"/>
    <col min="4" max="9" width="9" style="370" customWidth="1"/>
    <col min="10" max="12" width="7.42578125" style="370" customWidth="1"/>
    <col min="13" max="14" width="9.140625" style="358"/>
    <col min="15" max="15" width="11.42578125" style="224"/>
  </cols>
  <sheetData>
    <row r="1" spans="1:26">
      <c r="A1" s="368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">
      <c r="A2" s="371"/>
      <c r="B2" s="371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3.25">
      <c r="A3" s="372" t="s">
        <v>650</v>
      </c>
      <c r="B3" s="372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4" thickBot="1">
      <c r="A4" s="373"/>
      <c r="B4" s="373"/>
      <c r="K4" s="370" t="s">
        <v>651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6.5" thickBot="1">
      <c r="C5" s="374"/>
      <c r="D5" s="629" t="s">
        <v>14</v>
      </c>
      <c r="E5" s="630"/>
      <c r="F5" s="631"/>
      <c r="G5" s="629" t="s">
        <v>15</v>
      </c>
      <c r="H5" s="630"/>
      <c r="I5" s="631"/>
      <c r="J5" s="629" t="s">
        <v>16</v>
      </c>
      <c r="K5" s="630"/>
      <c r="L5" s="631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90" thickBot="1">
      <c r="A6" s="375" t="s">
        <v>17</v>
      </c>
      <c r="B6" s="375"/>
      <c r="C6" s="376" t="s">
        <v>18</v>
      </c>
      <c r="D6" s="377" t="s">
        <v>233</v>
      </c>
      <c r="E6" s="378" t="s">
        <v>234</v>
      </c>
      <c r="F6" s="379" t="s">
        <v>235</v>
      </c>
      <c r="G6" s="380" t="s">
        <v>19</v>
      </c>
      <c r="H6" s="378" t="s">
        <v>236</v>
      </c>
      <c r="I6" s="379" t="s">
        <v>237</v>
      </c>
      <c r="J6" s="380" t="s">
        <v>20</v>
      </c>
      <c r="K6" s="378" t="s">
        <v>21</v>
      </c>
      <c r="L6" s="379" t="s">
        <v>22</v>
      </c>
      <c r="M6" s="359"/>
      <c r="N6" s="359"/>
      <c r="O6" s="225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3.5" thickBot="1">
      <c r="A7" s="381" t="s">
        <v>180</v>
      </c>
      <c r="B7" s="382"/>
      <c r="C7" s="383" t="s">
        <v>180</v>
      </c>
      <c r="D7" s="384"/>
      <c r="E7" s="384"/>
      <c r="F7" s="384"/>
      <c r="G7" s="384"/>
      <c r="H7" s="384"/>
      <c r="I7" s="384"/>
      <c r="J7" s="384"/>
      <c r="K7" s="384"/>
      <c r="L7" s="385"/>
      <c r="M7" s="359"/>
      <c r="N7" s="359"/>
      <c r="O7" s="225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>
      <c r="A8" s="386">
        <v>2001</v>
      </c>
      <c r="B8" s="387" t="s">
        <v>23</v>
      </c>
      <c r="C8" s="388" t="s">
        <v>238</v>
      </c>
      <c r="D8" s="389">
        <v>4.0999999999999996</v>
      </c>
      <c r="E8" s="389">
        <v>1000</v>
      </c>
      <c r="F8" s="390">
        <f t="shared" ref="F8:F38" si="0">D8/E8</f>
        <v>4.0999999999999995E-3</v>
      </c>
      <c r="G8" s="391">
        <v>0.69</v>
      </c>
      <c r="H8" s="389">
        <v>10</v>
      </c>
      <c r="I8" s="392">
        <f t="shared" ref="I8:I9" si="1">G8/H8</f>
        <v>6.8999999999999992E-2</v>
      </c>
      <c r="J8" s="393">
        <v>0.05</v>
      </c>
      <c r="K8" s="389" t="s">
        <v>24</v>
      </c>
      <c r="L8" s="392" t="s">
        <v>25</v>
      </c>
      <c r="M8" s="360"/>
      <c r="N8" s="360"/>
      <c r="O8" s="226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>
      <c r="A9" s="394">
        <v>2002</v>
      </c>
      <c r="B9" s="387" t="s">
        <v>23</v>
      </c>
      <c r="C9" s="395" t="s">
        <v>239</v>
      </c>
      <c r="D9" s="396">
        <v>6.7</v>
      </c>
      <c r="E9" s="396">
        <v>5000</v>
      </c>
      <c r="F9" s="397">
        <f t="shared" si="0"/>
        <v>1.34E-3</v>
      </c>
      <c r="G9" s="398">
        <v>0.5</v>
      </c>
      <c r="H9" s="396">
        <v>10</v>
      </c>
      <c r="I9" s="399">
        <f t="shared" si="1"/>
        <v>0.05</v>
      </c>
      <c r="J9" s="400">
        <v>0.05</v>
      </c>
      <c r="K9" s="396" t="s">
        <v>24</v>
      </c>
      <c r="L9" s="399" t="s">
        <v>25</v>
      </c>
      <c r="M9" s="360"/>
      <c r="N9" s="360"/>
      <c r="O9" s="226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>
      <c r="A10" s="394">
        <v>2003</v>
      </c>
      <c r="B10" s="387" t="s">
        <v>23</v>
      </c>
      <c r="C10" s="395" t="s">
        <v>240</v>
      </c>
      <c r="D10" s="396">
        <v>40</v>
      </c>
      <c r="E10" s="396">
        <v>1000</v>
      </c>
      <c r="F10" s="397">
        <f t="shared" si="0"/>
        <v>0.04</v>
      </c>
      <c r="G10" s="398">
        <v>1.35</v>
      </c>
      <c r="H10" s="396">
        <v>10</v>
      </c>
      <c r="I10" s="399">
        <f>G10/H10</f>
        <v>0.13500000000000001</v>
      </c>
      <c r="J10" s="400">
        <v>0.05</v>
      </c>
      <c r="K10" s="396" t="s">
        <v>24</v>
      </c>
      <c r="L10" s="399" t="s">
        <v>27</v>
      </c>
      <c r="M10" s="360"/>
      <c r="N10" s="360"/>
      <c r="O10" s="226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>
      <c r="A11" s="394">
        <v>2004</v>
      </c>
      <c r="B11" s="387" t="s">
        <v>23</v>
      </c>
      <c r="C11" s="395" t="s">
        <v>652</v>
      </c>
      <c r="D11" s="396">
        <v>8.64</v>
      </c>
      <c r="E11" s="396">
        <v>1000</v>
      </c>
      <c r="F11" s="397">
        <f t="shared" si="0"/>
        <v>8.6400000000000001E-3</v>
      </c>
      <c r="G11" s="398">
        <v>0.95</v>
      </c>
      <c r="H11" s="396">
        <v>10</v>
      </c>
      <c r="I11" s="399">
        <f>G11/H11</f>
        <v>9.5000000000000001E-2</v>
      </c>
      <c r="J11" s="400">
        <v>0.05</v>
      </c>
      <c r="K11" s="396" t="s">
        <v>24</v>
      </c>
      <c r="L11" s="399" t="s">
        <v>26</v>
      </c>
      <c r="M11" s="360"/>
      <c r="N11" s="360"/>
      <c r="O11" s="226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>
      <c r="A12" s="394">
        <v>2005</v>
      </c>
      <c r="B12" s="387" t="s">
        <v>23</v>
      </c>
      <c r="C12" s="395" t="s">
        <v>653</v>
      </c>
      <c r="D12" s="396">
        <v>2.8</v>
      </c>
      <c r="E12" s="396">
        <v>1000</v>
      </c>
      <c r="F12" s="397">
        <f t="shared" si="0"/>
        <v>2.8E-3</v>
      </c>
      <c r="G12" s="398">
        <v>0.39100000000000001</v>
      </c>
      <c r="H12" s="396">
        <v>10</v>
      </c>
      <c r="I12" s="399">
        <f t="shared" ref="I12:I13" si="2">G12/H12</f>
        <v>3.9100000000000003E-2</v>
      </c>
      <c r="J12" s="400">
        <v>0.05</v>
      </c>
      <c r="K12" s="396" t="s">
        <v>24</v>
      </c>
      <c r="L12" s="399" t="s">
        <v>27</v>
      </c>
      <c r="M12" s="359"/>
      <c r="N12" s="359"/>
      <c r="O12" s="225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>
      <c r="A13" s="394">
        <v>2006</v>
      </c>
      <c r="B13" s="387" t="s">
        <v>23</v>
      </c>
      <c r="C13" s="395" t="s">
        <v>654</v>
      </c>
      <c r="D13" s="396">
        <v>15</v>
      </c>
      <c r="E13" s="396">
        <v>1000</v>
      </c>
      <c r="F13" s="397">
        <f t="shared" si="0"/>
        <v>1.4999999999999999E-2</v>
      </c>
      <c r="G13" s="398">
        <v>0.41899999999999998</v>
      </c>
      <c r="H13" s="396">
        <v>10</v>
      </c>
      <c r="I13" s="399">
        <f t="shared" si="2"/>
        <v>4.19E-2</v>
      </c>
      <c r="J13" s="400">
        <v>0.05</v>
      </c>
      <c r="K13" s="396" t="s">
        <v>24</v>
      </c>
      <c r="L13" s="399" t="s">
        <v>27</v>
      </c>
      <c r="M13" s="359"/>
      <c r="N13" s="359"/>
      <c r="O13" s="225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>
      <c r="A14" s="394">
        <v>2007</v>
      </c>
      <c r="B14" s="387" t="s">
        <v>23</v>
      </c>
      <c r="C14" s="395" t="s">
        <v>655</v>
      </c>
      <c r="D14" s="396">
        <v>27</v>
      </c>
      <c r="E14" s="396">
        <v>1000</v>
      </c>
      <c r="F14" s="397">
        <f t="shared" si="0"/>
        <v>2.7E-2</v>
      </c>
      <c r="G14" s="398">
        <v>0.2</v>
      </c>
      <c r="H14" s="396">
        <v>10</v>
      </c>
      <c r="I14" s="399">
        <f>G14/H14</f>
        <v>0.02</v>
      </c>
      <c r="J14" s="400">
        <v>0.05</v>
      </c>
      <c r="K14" s="396" t="s">
        <v>24</v>
      </c>
      <c r="L14" s="399" t="s">
        <v>27</v>
      </c>
      <c r="M14" s="360"/>
      <c r="N14" s="360"/>
      <c r="O14" s="226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>
      <c r="A15" s="394">
        <v>2008</v>
      </c>
      <c r="B15" s="387" t="s">
        <v>23</v>
      </c>
      <c r="C15" s="395" t="s">
        <v>241</v>
      </c>
      <c r="D15" s="396">
        <v>7.1</v>
      </c>
      <c r="E15" s="396">
        <v>1000</v>
      </c>
      <c r="F15" s="397">
        <f t="shared" si="0"/>
        <v>7.0999999999999995E-3</v>
      </c>
      <c r="G15" s="398">
        <v>1.9</v>
      </c>
      <c r="H15" s="396">
        <v>50</v>
      </c>
      <c r="I15" s="399">
        <f>G15/H15</f>
        <v>3.7999999999999999E-2</v>
      </c>
      <c r="J15" s="400">
        <v>0.05</v>
      </c>
      <c r="K15" s="396" t="s">
        <v>24</v>
      </c>
      <c r="L15" s="399" t="s">
        <v>26</v>
      </c>
      <c r="M15" s="360"/>
      <c r="N15" s="360"/>
      <c r="O15" s="226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>
      <c r="A16" s="394">
        <v>2009</v>
      </c>
      <c r="B16" s="387" t="s">
        <v>23</v>
      </c>
      <c r="C16" s="395" t="s">
        <v>242</v>
      </c>
      <c r="D16" s="396">
        <v>4.5999999999999996</v>
      </c>
      <c r="E16" s="396">
        <v>1000</v>
      </c>
      <c r="F16" s="397">
        <f t="shared" si="0"/>
        <v>4.5999999999999999E-3</v>
      </c>
      <c r="G16" s="398">
        <v>0.14000000000000001</v>
      </c>
      <c r="H16" s="396">
        <v>10</v>
      </c>
      <c r="I16" s="399">
        <f>G16/H16</f>
        <v>1.4000000000000002E-2</v>
      </c>
      <c r="J16" s="400">
        <v>0.05</v>
      </c>
      <c r="K16" s="396" t="s">
        <v>24</v>
      </c>
      <c r="L16" s="399" t="s">
        <v>27</v>
      </c>
      <c r="M16" s="359"/>
      <c r="N16" s="359"/>
      <c r="O16" s="225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>
      <c r="A17" s="394">
        <v>2010</v>
      </c>
      <c r="B17" s="387" t="s">
        <v>23</v>
      </c>
      <c r="C17" s="395" t="s">
        <v>656</v>
      </c>
      <c r="D17" s="396">
        <v>0.56999999999999995</v>
      </c>
      <c r="E17" s="396">
        <v>10000</v>
      </c>
      <c r="F17" s="397">
        <f t="shared" si="0"/>
        <v>5.6999999999999996E-5</v>
      </c>
      <c r="G17" s="398"/>
      <c r="H17" s="396"/>
      <c r="I17" s="399">
        <f t="shared" ref="I17:I23" si="3">F17</f>
        <v>5.6999999999999996E-5</v>
      </c>
      <c r="J17" s="400">
        <v>0.05</v>
      </c>
      <c r="K17" s="396" t="s">
        <v>24</v>
      </c>
      <c r="L17" s="399" t="s">
        <v>27</v>
      </c>
      <c r="M17" s="360"/>
      <c r="N17" s="360"/>
      <c r="O17" s="226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>
      <c r="A18" s="394">
        <v>2011</v>
      </c>
      <c r="B18" s="387" t="s">
        <v>23</v>
      </c>
      <c r="C18" s="395" t="s">
        <v>243</v>
      </c>
      <c r="D18" s="396">
        <v>18</v>
      </c>
      <c r="E18" s="396">
        <v>1000</v>
      </c>
      <c r="F18" s="397">
        <f t="shared" si="0"/>
        <v>1.7999999999999999E-2</v>
      </c>
      <c r="G18" s="398"/>
      <c r="H18" s="396"/>
      <c r="I18" s="399">
        <f t="shared" si="3"/>
        <v>1.7999999999999999E-2</v>
      </c>
      <c r="J18" s="400">
        <v>0.05</v>
      </c>
      <c r="K18" s="396" t="s">
        <v>24</v>
      </c>
      <c r="L18" s="399" t="s">
        <v>26</v>
      </c>
      <c r="M18" s="360"/>
      <c r="N18" s="360"/>
      <c r="O18" s="226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>
      <c r="A19" s="394">
        <v>2012</v>
      </c>
      <c r="B19" s="387" t="s">
        <v>23</v>
      </c>
      <c r="C19" s="395" t="s">
        <v>244</v>
      </c>
      <c r="D19" s="396">
        <v>2</v>
      </c>
      <c r="E19" s="396">
        <v>1000</v>
      </c>
      <c r="F19" s="397">
        <f t="shared" si="0"/>
        <v>2E-3</v>
      </c>
      <c r="G19" s="398"/>
      <c r="H19" s="396"/>
      <c r="I19" s="399">
        <f t="shared" si="3"/>
        <v>2E-3</v>
      </c>
      <c r="J19" s="400">
        <v>0.05</v>
      </c>
      <c r="K19" s="396" t="s">
        <v>24</v>
      </c>
      <c r="L19" s="399" t="s">
        <v>26</v>
      </c>
      <c r="M19" s="360"/>
      <c r="N19" s="360"/>
      <c r="O19" s="226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394">
        <v>2013</v>
      </c>
      <c r="B20" s="387" t="s">
        <v>23</v>
      </c>
      <c r="C20" s="395" t="s">
        <v>245</v>
      </c>
      <c r="D20" s="396">
        <v>0.73</v>
      </c>
      <c r="E20" s="396">
        <v>1000</v>
      </c>
      <c r="F20" s="397">
        <f t="shared" si="0"/>
        <v>7.2999999999999996E-4</v>
      </c>
      <c r="G20" s="398"/>
      <c r="H20" s="396"/>
      <c r="I20" s="399">
        <f t="shared" si="3"/>
        <v>7.2999999999999996E-4</v>
      </c>
      <c r="J20" s="400">
        <v>0.05</v>
      </c>
      <c r="K20" s="396" t="s">
        <v>24</v>
      </c>
      <c r="L20" s="399" t="s">
        <v>26</v>
      </c>
      <c r="M20" s="360"/>
      <c r="N20" s="360"/>
      <c r="O20" s="226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>
      <c r="A21" s="394">
        <v>2014</v>
      </c>
      <c r="B21" s="387" t="s">
        <v>23</v>
      </c>
      <c r="C21" s="395" t="s">
        <v>246</v>
      </c>
      <c r="D21" s="396">
        <v>100</v>
      </c>
      <c r="E21" s="396">
        <v>1000</v>
      </c>
      <c r="F21" s="397">
        <f t="shared" si="0"/>
        <v>0.1</v>
      </c>
      <c r="G21" s="398"/>
      <c r="H21" s="396"/>
      <c r="I21" s="399">
        <f t="shared" si="3"/>
        <v>0.1</v>
      </c>
      <c r="J21" s="400">
        <v>0.05</v>
      </c>
      <c r="K21" s="396" t="s">
        <v>24</v>
      </c>
      <c r="L21" s="399" t="s">
        <v>26</v>
      </c>
      <c r="M21" s="359"/>
      <c r="N21" s="359"/>
      <c r="O21" s="225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>
      <c r="A22" s="394">
        <v>2015</v>
      </c>
      <c r="B22" s="387" t="s">
        <v>23</v>
      </c>
      <c r="C22" s="395" t="s">
        <v>247</v>
      </c>
      <c r="D22" s="396">
        <v>6.6</v>
      </c>
      <c r="E22" s="396">
        <v>1000</v>
      </c>
      <c r="F22" s="397">
        <f t="shared" si="0"/>
        <v>6.6E-3</v>
      </c>
      <c r="G22" s="398"/>
      <c r="H22" s="396"/>
      <c r="I22" s="399">
        <f t="shared" si="3"/>
        <v>6.6E-3</v>
      </c>
      <c r="J22" s="400">
        <v>0.05</v>
      </c>
      <c r="K22" s="396" t="s">
        <v>24</v>
      </c>
      <c r="L22" s="399" t="s">
        <v>26</v>
      </c>
      <c r="M22" s="359"/>
      <c r="N22" s="359"/>
      <c r="O22" s="225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>
      <c r="A23" s="394">
        <v>2016</v>
      </c>
      <c r="B23" s="387" t="s">
        <v>23</v>
      </c>
      <c r="C23" s="395" t="s">
        <v>248</v>
      </c>
      <c r="D23" s="396">
        <v>0.88</v>
      </c>
      <c r="E23" s="396">
        <v>1000</v>
      </c>
      <c r="F23" s="397">
        <f t="shared" si="0"/>
        <v>8.8000000000000003E-4</v>
      </c>
      <c r="G23" s="398"/>
      <c r="H23" s="396"/>
      <c r="I23" s="399">
        <f t="shared" si="3"/>
        <v>8.8000000000000003E-4</v>
      </c>
      <c r="J23" s="400">
        <v>0.05</v>
      </c>
      <c r="K23" s="396" t="s">
        <v>24</v>
      </c>
      <c r="L23" s="399" t="s">
        <v>26</v>
      </c>
      <c r="M23" s="359"/>
      <c r="N23" s="359"/>
      <c r="O23" s="225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>
      <c r="A24" s="394">
        <v>2017</v>
      </c>
      <c r="B24" s="387" t="s">
        <v>23</v>
      </c>
      <c r="C24" s="395" t="s">
        <v>249</v>
      </c>
      <c r="D24" s="396">
        <v>1.96</v>
      </c>
      <c r="E24" s="396">
        <v>1000</v>
      </c>
      <c r="F24" s="397">
        <f t="shared" si="0"/>
        <v>1.9599999999999999E-3</v>
      </c>
      <c r="G24" s="398"/>
      <c r="H24" s="396"/>
      <c r="I24" s="399">
        <f>F24</f>
        <v>1.9599999999999999E-3</v>
      </c>
      <c r="J24" s="400">
        <v>0.5</v>
      </c>
      <c r="K24" s="396" t="s">
        <v>28</v>
      </c>
      <c r="L24" s="399" t="s">
        <v>26</v>
      </c>
      <c r="M24" s="359"/>
      <c r="N24" s="359"/>
      <c r="O24" s="225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>
      <c r="A25" s="401">
        <v>2018</v>
      </c>
      <c r="B25" s="387" t="s">
        <v>23</v>
      </c>
      <c r="C25" s="402" t="s">
        <v>657</v>
      </c>
      <c r="D25" s="396">
        <v>10</v>
      </c>
      <c r="E25" s="396">
        <v>1000</v>
      </c>
      <c r="F25" s="397">
        <v>0.01</v>
      </c>
      <c r="G25" s="398"/>
      <c r="H25" s="396"/>
      <c r="I25" s="399">
        <v>0.01</v>
      </c>
      <c r="J25" s="400">
        <v>0.05</v>
      </c>
      <c r="K25" s="396" t="s">
        <v>24</v>
      </c>
      <c r="L25" s="399" t="s">
        <v>26</v>
      </c>
      <c r="M25" s="359"/>
      <c r="N25" s="359"/>
      <c r="O25" s="22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>
      <c r="A26" s="401">
        <v>2019</v>
      </c>
      <c r="B26" s="387" t="s">
        <v>23</v>
      </c>
      <c r="C26" s="402" t="s">
        <v>658</v>
      </c>
      <c r="D26" s="396">
        <v>6.1</v>
      </c>
      <c r="E26" s="396">
        <v>1000</v>
      </c>
      <c r="F26" s="397">
        <f t="shared" ref="F26:F29" si="4">D26/E26</f>
        <v>6.0999999999999995E-3</v>
      </c>
      <c r="G26" s="398"/>
      <c r="H26" s="396"/>
      <c r="I26" s="399">
        <f>F26</f>
        <v>6.0999999999999995E-3</v>
      </c>
      <c r="J26" s="400">
        <v>0.05</v>
      </c>
      <c r="K26" s="396" t="s">
        <v>24</v>
      </c>
      <c r="L26" s="399" t="s">
        <v>26</v>
      </c>
      <c r="M26" s="359"/>
      <c r="N26" s="359"/>
      <c r="O26" s="225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4">
      <c r="A27" s="403">
        <v>2020</v>
      </c>
      <c r="B27" s="387" t="s">
        <v>23</v>
      </c>
      <c r="C27" s="404" t="s">
        <v>659</v>
      </c>
      <c r="D27" s="396">
        <v>10</v>
      </c>
      <c r="E27" s="396">
        <v>1000</v>
      </c>
      <c r="F27" s="397">
        <f t="shared" si="4"/>
        <v>0.01</v>
      </c>
      <c r="G27" s="398"/>
      <c r="H27" s="396"/>
      <c r="I27" s="399">
        <f>F27</f>
        <v>0.01</v>
      </c>
      <c r="J27" s="400">
        <v>0.05</v>
      </c>
      <c r="K27" s="396" t="s">
        <v>24</v>
      </c>
      <c r="L27" s="399" t="s">
        <v>26</v>
      </c>
      <c r="M27" s="359"/>
      <c r="N27" s="359"/>
      <c r="O27" s="225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>
      <c r="A28" s="394">
        <v>2021</v>
      </c>
      <c r="B28" s="387" t="s">
        <v>23</v>
      </c>
      <c r="C28" s="395" t="s">
        <v>250</v>
      </c>
      <c r="D28" s="396">
        <v>9</v>
      </c>
      <c r="E28" s="396">
        <v>10000</v>
      </c>
      <c r="F28" s="397">
        <f t="shared" si="4"/>
        <v>8.9999999999999998E-4</v>
      </c>
      <c r="G28" s="398">
        <v>0.25</v>
      </c>
      <c r="H28" s="396">
        <v>50</v>
      </c>
      <c r="I28" s="399">
        <f>G28/H28</f>
        <v>5.0000000000000001E-3</v>
      </c>
      <c r="J28" s="400">
        <v>0.05</v>
      </c>
      <c r="K28" s="396" t="s">
        <v>24</v>
      </c>
      <c r="L28" s="399" t="s">
        <v>25</v>
      </c>
      <c r="M28" s="360"/>
      <c r="N28" s="360"/>
      <c r="O28" s="226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>
      <c r="A29" s="394">
        <v>2022</v>
      </c>
      <c r="B29" s="387" t="s">
        <v>23</v>
      </c>
      <c r="C29" s="395" t="s">
        <v>251</v>
      </c>
      <c r="D29" s="396">
        <v>0.80649999999999999</v>
      </c>
      <c r="E29" s="396">
        <v>1000</v>
      </c>
      <c r="F29" s="397">
        <f t="shared" si="4"/>
        <v>8.0650000000000003E-4</v>
      </c>
      <c r="G29" s="398">
        <v>0.23</v>
      </c>
      <c r="H29" s="396">
        <v>50</v>
      </c>
      <c r="I29" s="399">
        <f>G29/H29</f>
        <v>4.5999999999999999E-3</v>
      </c>
      <c r="J29" s="400">
        <v>0.05</v>
      </c>
      <c r="K29" s="396" t="s">
        <v>24</v>
      </c>
      <c r="L29" s="399" t="s">
        <v>25</v>
      </c>
      <c r="M29" s="360"/>
      <c r="N29" s="360"/>
      <c r="O29" s="22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>
      <c r="A30" s="394">
        <v>2023</v>
      </c>
      <c r="B30" s="387" t="s">
        <v>23</v>
      </c>
      <c r="C30" s="395" t="s">
        <v>252</v>
      </c>
      <c r="D30" s="396">
        <v>3.3</v>
      </c>
      <c r="E30" s="396">
        <v>10000</v>
      </c>
      <c r="F30" s="397">
        <f>D30/E30</f>
        <v>3.3E-4</v>
      </c>
      <c r="G30" s="398">
        <v>1.2</v>
      </c>
      <c r="H30" s="396">
        <v>50</v>
      </c>
      <c r="I30" s="399">
        <f>G30/H30</f>
        <v>2.4E-2</v>
      </c>
      <c r="J30" s="400">
        <v>0.05</v>
      </c>
      <c r="K30" s="396" t="s">
        <v>24</v>
      </c>
      <c r="L30" s="399" t="s">
        <v>25</v>
      </c>
      <c r="M30" s="359"/>
      <c r="N30" s="359"/>
      <c r="O30" s="225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>
      <c r="A31" s="394">
        <v>2024</v>
      </c>
      <c r="B31" s="387" t="s">
        <v>23</v>
      </c>
      <c r="C31" s="395" t="s">
        <v>253</v>
      </c>
      <c r="D31" s="396">
        <v>0.5</v>
      </c>
      <c r="E31" s="396">
        <v>5000</v>
      </c>
      <c r="F31" s="397">
        <f t="shared" si="0"/>
        <v>1E-4</v>
      </c>
      <c r="G31" s="398"/>
      <c r="H31" s="396"/>
      <c r="I31" s="399">
        <f>F31</f>
        <v>1E-4</v>
      </c>
      <c r="J31" s="400">
        <v>0.05</v>
      </c>
      <c r="K31" s="396" t="s">
        <v>24</v>
      </c>
      <c r="L31" s="399" t="s">
        <v>25</v>
      </c>
      <c r="M31" s="360"/>
      <c r="N31" s="360"/>
      <c r="O31" s="22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>
      <c r="A32" s="401">
        <v>2025</v>
      </c>
      <c r="B32" s="387" t="s">
        <v>23</v>
      </c>
      <c r="C32" s="395" t="s">
        <v>660</v>
      </c>
      <c r="D32" s="396">
        <v>22</v>
      </c>
      <c r="E32" s="396">
        <v>1000</v>
      </c>
      <c r="F32" s="397">
        <f t="shared" si="0"/>
        <v>2.1999999999999999E-2</v>
      </c>
      <c r="G32" s="398">
        <v>10</v>
      </c>
      <c r="H32" s="396">
        <v>100</v>
      </c>
      <c r="I32" s="399">
        <f t="shared" ref="I32" si="5">G32/H32</f>
        <v>0.1</v>
      </c>
      <c r="J32" s="400">
        <v>0.05</v>
      </c>
      <c r="K32" s="396" t="s">
        <v>24</v>
      </c>
      <c r="L32" s="399" t="s">
        <v>27</v>
      </c>
      <c r="M32" s="359"/>
      <c r="N32" s="359"/>
      <c r="O32" s="225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>
      <c r="A33" s="394">
        <v>2026</v>
      </c>
      <c r="B33" s="387" t="s">
        <v>23</v>
      </c>
      <c r="C33" s="395" t="s">
        <v>29</v>
      </c>
      <c r="D33" s="396">
        <v>56</v>
      </c>
      <c r="E33" s="396">
        <v>10000</v>
      </c>
      <c r="F33" s="397">
        <f t="shared" si="0"/>
        <v>5.5999999999999999E-3</v>
      </c>
      <c r="G33" s="398"/>
      <c r="H33" s="396"/>
      <c r="I33" s="399">
        <f>F33</f>
        <v>5.5999999999999999E-3</v>
      </c>
      <c r="J33" s="400">
        <v>0.05</v>
      </c>
      <c r="K33" s="396" t="s">
        <v>24</v>
      </c>
      <c r="L33" s="399" t="s">
        <v>27</v>
      </c>
      <c r="M33" s="360"/>
      <c r="N33" s="360"/>
      <c r="O33" s="22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>
      <c r="A34" s="394">
        <v>2027</v>
      </c>
      <c r="B34" s="387" t="s">
        <v>23</v>
      </c>
      <c r="C34" s="395" t="s">
        <v>254</v>
      </c>
      <c r="D34" s="396">
        <v>100</v>
      </c>
      <c r="E34" s="396">
        <v>10000</v>
      </c>
      <c r="F34" s="397">
        <f t="shared" si="0"/>
        <v>0.01</v>
      </c>
      <c r="G34" s="398"/>
      <c r="H34" s="396"/>
      <c r="I34" s="399">
        <f>F34</f>
        <v>0.01</v>
      </c>
      <c r="J34" s="400">
        <v>0.05</v>
      </c>
      <c r="K34" s="396" t="s">
        <v>24</v>
      </c>
      <c r="L34" s="399" t="s">
        <v>26</v>
      </c>
      <c r="M34" s="360"/>
      <c r="N34" s="360"/>
      <c r="O34" s="22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>
      <c r="A35" s="394">
        <v>2028</v>
      </c>
      <c r="B35" s="387" t="s">
        <v>23</v>
      </c>
      <c r="C35" s="395" t="s">
        <v>661</v>
      </c>
      <c r="D35" s="396">
        <v>8.8000000000000007</v>
      </c>
      <c r="E35" s="396">
        <v>1000</v>
      </c>
      <c r="F35" s="397">
        <f t="shared" si="0"/>
        <v>8.8000000000000005E-3</v>
      </c>
      <c r="G35" s="398">
        <v>5</v>
      </c>
      <c r="H35" s="396">
        <v>100</v>
      </c>
      <c r="I35" s="399">
        <f>G35/H35</f>
        <v>0.05</v>
      </c>
      <c r="J35" s="400">
        <v>0.05</v>
      </c>
      <c r="K35" s="396" t="s">
        <v>24</v>
      </c>
      <c r="L35" s="399" t="s">
        <v>26</v>
      </c>
      <c r="M35" s="360"/>
      <c r="N35" s="360"/>
      <c r="O35" s="22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>
      <c r="A36" s="394">
        <v>2029</v>
      </c>
      <c r="B36" s="387" t="s">
        <v>23</v>
      </c>
      <c r="C36" s="395" t="s">
        <v>255</v>
      </c>
      <c r="D36" s="396">
        <v>38</v>
      </c>
      <c r="E36" s="396">
        <v>1000</v>
      </c>
      <c r="F36" s="397">
        <f t="shared" si="0"/>
        <v>3.7999999999999999E-2</v>
      </c>
      <c r="G36" s="398"/>
      <c r="H36" s="396"/>
      <c r="I36" s="399">
        <f t="shared" ref="I36:I38" si="6">F36</f>
        <v>3.7999999999999999E-2</v>
      </c>
      <c r="J36" s="400">
        <v>0.05</v>
      </c>
      <c r="K36" s="396" t="s">
        <v>24</v>
      </c>
      <c r="L36" s="399" t="s">
        <v>25</v>
      </c>
      <c r="M36" s="360"/>
      <c r="N36" s="360"/>
      <c r="O36" s="22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>
      <c r="A37" s="386">
        <v>2030</v>
      </c>
      <c r="B37" s="387" t="s">
        <v>23</v>
      </c>
      <c r="C37" s="388" t="s">
        <v>662</v>
      </c>
      <c r="D37" s="393">
        <v>0.1</v>
      </c>
      <c r="E37" s="389">
        <v>1000</v>
      </c>
      <c r="F37" s="390">
        <f t="shared" si="0"/>
        <v>1E-4</v>
      </c>
      <c r="G37" s="391">
        <v>0.32</v>
      </c>
      <c r="H37" s="389">
        <v>100</v>
      </c>
      <c r="I37" s="392">
        <f>G37/H37</f>
        <v>3.2000000000000002E-3</v>
      </c>
      <c r="J37" s="393">
        <v>0.5</v>
      </c>
      <c r="K37" s="389" t="s">
        <v>28</v>
      </c>
      <c r="L37" s="392" t="s">
        <v>26</v>
      </c>
      <c r="M37" s="360"/>
      <c r="N37" s="360"/>
      <c r="O37" s="22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>
      <c r="A38" s="394">
        <v>2031</v>
      </c>
      <c r="B38" s="387" t="s">
        <v>23</v>
      </c>
      <c r="C38" s="395" t="s">
        <v>256</v>
      </c>
      <c r="D38" s="400">
        <v>238</v>
      </c>
      <c r="E38" s="396">
        <v>1000</v>
      </c>
      <c r="F38" s="397">
        <f t="shared" si="0"/>
        <v>0.23799999999999999</v>
      </c>
      <c r="G38" s="398"/>
      <c r="H38" s="396"/>
      <c r="I38" s="399">
        <f t="shared" si="6"/>
        <v>0.23799999999999999</v>
      </c>
      <c r="J38" s="400">
        <v>0.05</v>
      </c>
      <c r="K38" s="396" t="s">
        <v>24</v>
      </c>
      <c r="L38" s="399" t="s">
        <v>27</v>
      </c>
      <c r="M38" s="360"/>
      <c r="N38" s="360"/>
      <c r="O38" s="22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3.5" thickBot="1">
      <c r="A39" s="405">
        <v>2032</v>
      </c>
      <c r="B39" s="406" t="s">
        <v>23</v>
      </c>
      <c r="C39" s="407" t="s">
        <v>257</v>
      </c>
      <c r="D39" s="408">
        <v>25.1</v>
      </c>
      <c r="E39" s="409">
        <v>1000</v>
      </c>
      <c r="F39" s="410">
        <f>D39/E39</f>
        <v>2.5100000000000001E-2</v>
      </c>
      <c r="G39" s="411">
        <v>12.5</v>
      </c>
      <c r="H39" s="409">
        <v>50</v>
      </c>
      <c r="I39" s="412">
        <f>G39/H39</f>
        <v>0.25</v>
      </c>
      <c r="J39" s="408">
        <v>0.05</v>
      </c>
      <c r="K39" s="409" t="s">
        <v>24</v>
      </c>
      <c r="L39" s="412" t="s">
        <v>27</v>
      </c>
      <c r="M39" s="360"/>
      <c r="N39" s="360"/>
      <c r="O39" s="22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>
      <c r="A40" s="413">
        <v>2107</v>
      </c>
      <c r="B40" s="386" t="s">
        <v>946</v>
      </c>
      <c r="C40" s="414" t="s">
        <v>665</v>
      </c>
      <c r="D40" s="398">
        <v>37.299999999999997</v>
      </c>
      <c r="E40" s="396">
        <v>5000</v>
      </c>
      <c r="F40" s="399">
        <f t="shared" ref="F40:F64" si="7">D40/E40</f>
        <v>7.4599999999999996E-3</v>
      </c>
      <c r="G40" s="398">
        <v>1.5</v>
      </c>
      <c r="H40" s="396">
        <v>10</v>
      </c>
      <c r="I40" s="399">
        <f>G40/H40</f>
        <v>0.15</v>
      </c>
      <c r="J40" s="398">
        <v>0.05</v>
      </c>
      <c r="K40" s="396" t="s">
        <v>24</v>
      </c>
      <c r="L40" s="399" t="s">
        <v>26</v>
      </c>
      <c r="M40" s="359"/>
      <c r="N40" s="359"/>
      <c r="O40" s="225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>
      <c r="A41" s="413">
        <v>2108</v>
      </c>
      <c r="B41" s="386" t="s">
        <v>946</v>
      </c>
      <c r="C41" s="414" t="s">
        <v>666</v>
      </c>
      <c r="D41" s="398">
        <v>5</v>
      </c>
      <c r="E41" s="396">
        <v>1000</v>
      </c>
      <c r="F41" s="399">
        <f t="shared" si="7"/>
        <v>5.0000000000000001E-3</v>
      </c>
      <c r="G41" s="398">
        <v>1.5</v>
      </c>
      <c r="H41" s="396">
        <v>10</v>
      </c>
      <c r="I41" s="399">
        <v>0.15</v>
      </c>
      <c r="J41" s="398">
        <v>0.05</v>
      </c>
      <c r="K41" s="396" t="s">
        <v>24</v>
      </c>
      <c r="L41" s="399" t="s">
        <v>27</v>
      </c>
      <c r="M41" s="359"/>
      <c r="N41" s="359"/>
      <c r="O41" s="225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>
      <c r="A42" s="413">
        <v>2112</v>
      </c>
      <c r="B42" s="386" t="s">
        <v>946</v>
      </c>
      <c r="C42" s="414" t="s">
        <v>670</v>
      </c>
      <c r="D42" s="398">
        <v>0.23</v>
      </c>
      <c r="E42" s="396">
        <v>1000</v>
      </c>
      <c r="F42" s="399">
        <f t="shared" si="7"/>
        <v>2.3000000000000001E-4</v>
      </c>
      <c r="G42" s="398">
        <v>0.18</v>
      </c>
      <c r="H42" s="396">
        <v>100</v>
      </c>
      <c r="I42" s="399">
        <f t="shared" ref="I42:I47" si="8">G42/H42</f>
        <v>1.8E-3</v>
      </c>
      <c r="J42" s="398">
        <v>0.05</v>
      </c>
      <c r="K42" s="396" t="s">
        <v>24</v>
      </c>
      <c r="L42" s="399" t="s">
        <v>26</v>
      </c>
      <c r="M42" s="359"/>
      <c r="N42" s="359"/>
      <c r="O42" s="225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>
      <c r="A43" s="413">
        <v>2113</v>
      </c>
      <c r="B43" s="386" t="s">
        <v>946</v>
      </c>
      <c r="C43" s="414" t="s">
        <v>671</v>
      </c>
      <c r="D43" s="398">
        <v>1</v>
      </c>
      <c r="E43" s="396">
        <v>1000</v>
      </c>
      <c r="F43" s="399">
        <f t="shared" si="7"/>
        <v>1E-3</v>
      </c>
      <c r="G43" s="398">
        <v>0.74</v>
      </c>
      <c r="H43" s="396">
        <v>10</v>
      </c>
      <c r="I43" s="399">
        <f t="shared" si="8"/>
        <v>7.3999999999999996E-2</v>
      </c>
      <c r="J43" s="398">
        <v>0.05</v>
      </c>
      <c r="K43" s="396" t="s">
        <v>24</v>
      </c>
      <c r="L43" s="399" t="s">
        <v>26</v>
      </c>
      <c r="M43" s="359"/>
      <c r="N43" s="359"/>
      <c r="O43" s="225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>
      <c r="A44" s="413">
        <v>2114</v>
      </c>
      <c r="B44" s="386" t="s">
        <v>946</v>
      </c>
      <c r="C44" s="414" t="s">
        <v>672</v>
      </c>
      <c r="D44" s="398">
        <v>1</v>
      </c>
      <c r="E44" s="396">
        <v>1000</v>
      </c>
      <c r="F44" s="399">
        <f t="shared" si="7"/>
        <v>1E-3</v>
      </c>
      <c r="G44" s="398">
        <v>0.6</v>
      </c>
      <c r="H44" s="396">
        <v>10</v>
      </c>
      <c r="I44" s="399">
        <f t="shared" si="8"/>
        <v>0.06</v>
      </c>
      <c r="J44" s="398">
        <v>0.05</v>
      </c>
      <c r="K44" s="396" t="s">
        <v>24</v>
      </c>
      <c r="L44" s="399" t="s">
        <v>26</v>
      </c>
      <c r="M44" s="359"/>
      <c r="N44" s="359"/>
      <c r="O44" s="225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>
      <c r="A45" s="413">
        <v>2115</v>
      </c>
      <c r="B45" s="386" t="s">
        <v>946</v>
      </c>
      <c r="C45" s="414" t="s">
        <v>673</v>
      </c>
      <c r="D45" s="398">
        <v>1</v>
      </c>
      <c r="E45" s="396">
        <v>1000</v>
      </c>
      <c r="F45" s="399">
        <f t="shared" si="7"/>
        <v>1E-3</v>
      </c>
      <c r="G45" s="398">
        <v>2.5</v>
      </c>
      <c r="H45" s="396">
        <v>10</v>
      </c>
      <c r="I45" s="399">
        <f t="shared" si="8"/>
        <v>0.25</v>
      </c>
      <c r="J45" s="398">
        <v>0.05</v>
      </c>
      <c r="K45" s="396" t="s">
        <v>24</v>
      </c>
      <c r="L45" s="399" t="s">
        <v>26</v>
      </c>
      <c r="M45" s="359"/>
      <c r="N45" s="359"/>
      <c r="O45" s="225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>
      <c r="A46" s="413">
        <v>2130</v>
      </c>
      <c r="B46" s="386" t="s">
        <v>946</v>
      </c>
      <c r="C46" s="414" t="s">
        <v>258</v>
      </c>
      <c r="D46" s="398">
        <v>0.78</v>
      </c>
      <c r="E46" s="396">
        <v>1000</v>
      </c>
      <c r="F46" s="399">
        <f t="shared" si="7"/>
        <v>7.7999999999999999E-4</v>
      </c>
      <c r="G46" s="398">
        <v>0.36</v>
      </c>
      <c r="H46" s="396">
        <v>100</v>
      </c>
      <c r="I46" s="399">
        <f t="shared" si="8"/>
        <v>3.5999999999999999E-3</v>
      </c>
      <c r="J46" s="398">
        <v>0.05</v>
      </c>
      <c r="K46" s="396" t="s">
        <v>24</v>
      </c>
      <c r="L46" s="415" t="s">
        <v>26</v>
      </c>
      <c r="M46" s="360"/>
      <c r="N46" s="360"/>
      <c r="O46" s="22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>
      <c r="A47" s="413">
        <v>2131</v>
      </c>
      <c r="B47" s="386" t="s">
        <v>946</v>
      </c>
      <c r="C47" s="414" t="s">
        <v>687</v>
      </c>
      <c r="D47" s="398">
        <v>3.2</v>
      </c>
      <c r="E47" s="396">
        <v>5000</v>
      </c>
      <c r="F47" s="399">
        <f t="shared" si="7"/>
        <v>6.4000000000000005E-4</v>
      </c>
      <c r="G47" s="398">
        <v>1</v>
      </c>
      <c r="H47" s="396">
        <v>100</v>
      </c>
      <c r="I47" s="399">
        <f t="shared" si="8"/>
        <v>0.01</v>
      </c>
      <c r="J47" s="398">
        <v>0.05</v>
      </c>
      <c r="K47" s="396" t="s">
        <v>24</v>
      </c>
      <c r="L47" s="399" t="s">
        <v>26</v>
      </c>
      <c r="M47" s="359"/>
      <c r="N47" s="359"/>
      <c r="O47" s="225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>
      <c r="A48" s="413">
        <v>2132</v>
      </c>
      <c r="B48" s="386" t="s">
        <v>946</v>
      </c>
      <c r="C48" s="414" t="s">
        <v>259</v>
      </c>
      <c r="D48" s="398">
        <v>10</v>
      </c>
      <c r="E48" s="396">
        <v>1000</v>
      </c>
      <c r="F48" s="399">
        <f t="shared" si="7"/>
        <v>0.01</v>
      </c>
      <c r="G48" s="398"/>
      <c r="H48" s="396"/>
      <c r="I48" s="399">
        <f>F48</f>
        <v>0.01</v>
      </c>
      <c r="J48" s="398">
        <v>0.05</v>
      </c>
      <c r="K48" s="396" t="s">
        <v>24</v>
      </c>
      <c r="L48" s="399" t="s">
        <v>27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>
      <c r="A49" s="413">
        <v>2133</v>
      </c>
      <c r="B49" s="386" t="s">
        <v>946</v>
      </c>
      <c r="C49" s="414" t="s">
        <v>260</v>
      </c>
      <c r="D49" s="398">
        <v>10</v>
      </c>
      <c r="E49" s="396">
        <v>1000</v>
      </c>
      <c r="F49" s="399">
        <f t="shared" si="7"/>
        <v>0.01</v>
      </c>
      <c r="G49" s="398">
        <v>6.25</v>
      </c>
      <c r="H49" s="396">
        <v>50</v>
      </c>
      <c r="I49" s="399">
        <v>0.125</v>
      </c>
      <c r="J49" s="398">
        <v>0.05</v>
      </c>
      <c r="K49" s="396" t="s">
        <v>24</v>
      </c>
      <c r="L49" s="399" t="s">
        <v>27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>
      <c r="A50" s="416">
        <v>2134</v>
      </c>
      <c r="B50" s="386" t="s">
        <v>946</v>
      </c>
      <c r="C50" s="414" t="s">
        <v>688</v>
      </c>
      <c r="D50" s="398">
        <v>28</v>
      </c>
      <c r="E50" s="396">
        <v>1000</v>
      </c>
      <c r="F50" s="399">
        <f t="shared" si="7"/>
        <v>2.8000000000000001E-2</v>
      </c>
      <c r="G50" s="398">
        <v>1.75</v>
      </c>
      <c r="H50" s="396">
        <v>10</v>
      </c>
      <c r="I50" s="399">
        <f t="shared" ref="I50:I51" si="9">G50/H50</f>
        <v>0.17499999999999999</v>
      </c>
      <c r="J50" s="398">
        <v>0.05</v>
      </c>
      <c r="K50" s="396" t="s">
        <v>24</v>
      </c>
      <c r="L50" s="399" t="s">
        <v>27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>
      <c r="A51" s="413">
        <v>2135</v>
      </c>
      <c r="B51" s="386" t="s">
        <v>946</v>
      </c>
      <c r="C51" s="414" t="s">
        <v>261</v>
      </c>
      <c r="D51" s="398">
        <v>480</v>
      </c>
      <c r="E51" s="396">
        <v>1000</v>
      </c>
      <c r="F51" s="399">
        <f t="shared" si="7"/>
        <v>0.48</v>
      </c>
      <c r="G51" s="398">
        <v>100</v>
      </c>
      <c r="H51" s="396">
        <v>100</v>
      </c>
      <c r="I51" s="399">
        <f t="shared" si="9"/>
        <v>1</v>
      </c>
      <c r="J51" s="398">
        <v>0.05</v>
      </c>
      <c r="K51" s="396" t="s">
        <v>24</v>
      </c>
      <c r="L51" s="399" t="s">
        <v>25</v>
      </c>
      <c r="M51" s="360"/>
      <c r="N51" s="360"/>
      <c r="O51" s="226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>
      <c r="A52" s="413">
        <v>2136</v>
      </c>
      <c r="B52" s="386" t="s">
        <v>946</v>
      </c>
      <c r="C52" s="414" t="s">
        <v>689</v>
      </c>
      <c r="D52" s="398">
        <v>8.6999999999999993</v>
      </c>
      <c r="E52" s="396">
        <v>1000</v>
      </c>
      <c r="F52" s="399">
        <f t="shared" si="7"/>
        <v>8.6999999999999994E-3</v>
      </c>
      <c r="G52" s="398">
        <v>1.75</v>
      </c>
      <c r="H52" s="396">
        <v>10</v>
      </c>
      <c r="I52" s="399">
        <f>G52/H52</f>
        <v>0.17499999999999999</v>
      </c>
      <c r="J52" s="398">
        <v>0.05</v>
      </c>
      <c r="K52" s="396" t="s">
        <v>24</v>
      </c>
      <c r="L52" s="399" t="s">
        <v>27</v>
      </c>
      <c r="M52" s="359"/>
      <c r="N52" s="359"/>
      <c r="O52" s="225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>
      <c r="A53" s="413">
        <v>2137</v>
      </c>
      <c r="B53" s="386" t="s">
        <v>946</v>
      </c>
      <c r="C53" s="414" t="s">
        <v>690</v>
      </c>
      <c r="D53" s="398"/>
      <c r="E53" s="396"/>
      <c r="F53" s="399">
        <f>I53</f>
        <v>0.17499999999999999</v>
      </c>
      <c r="G53" s="398">
        <v>1.75</v>
      </c>
      <c r="H53" s="396">
        <v>10</v>
      </c>
      <c r="I53" s="399">
        <f>G53/H53</f>
        <v>0.17499999999999999</v>
      </c>
      <c r="J53" s="398">
        <v>0.05</v>
      </c>
      <c r="K53" s="396" t="s">
        <v>24</v>
      </c>
      <c r="L53" s="399" t="s">
        <v>26</v>
      </c>
      <c r="M53" s="359"/>
      <c r="N53" s="359"/>
      <c r="O53" s="225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>
      <c r="A54" s="413">
        <v>2138</v>
      </c>
      <c r="B54" s="386" t="s">
        <v>946</v>
      </c>
      <c r="C54" s="414" t="s">
        <v>262</v>
      </c>
      <c r="D54" s="398">
        <v>9.5</v>
      </c>
      <c r="E54" s="396">
        <v>1000</v>
      </c>
      <c r="F54" s="399">
        <f t="shared" ref="F54" si="10">D54/E54</f>
        <v>9.4999999999999998E-3</v>
      </c>
      <c r="G54" s="398">
        <v>7.0000000000000007E-2</v>
      </c>
      <c r="H54" s="396">
        <v>10</v>
      </c>
      <c r="I54" s="399">
        <f>G54/H54</f>
        <v>7.000000000000001E-3</v>
      </c>
      <c r="J54" s="398">
        <v>0.05</v>
      </c>
      <c r="K54" s="396" t="s">
        <v>24</v>
      </c>
      <c r="L54" s="399" t="s">
        <v>27</v>
      </c>
      <c r="M54" s="359"/>
      <c r="N54" s="359"/>
      <c r="O54" s="225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>
      <c r="A55" s="413">
        <v>2139</v>
      </c>
      <c r="B55" s="386" t="s">
        <v>946</v>
      </c>
      <c r="C55" s="414" t="s">
        <v>263</v>
      </c>
      <c r="D55" s="398">
        <v>17</v>
      </c>
      <c r="E55" s="396">
        <v>10000</v>
      </c>
      <c r="F55" s="399">
        <f t="shared" si="7"/>
        <v>1.6999999999999999E-3</v>
      </c>
      <c r="G55" s="398"/>
      <c r="H55" s="396"/>
      <c r="I55" s="399">
        <f>F55</f>
        <v>1.6999999999999999E-3</v>
      </c>
      <c r="J55" s="398">
        <v>0.05</v>
      </c>
      <c r="K55" s="396" t="s">
        <v>24</v>
      </c>
      <c r="L55" s="399" t="s">
        <v>27</v>
      </c>
      <c r="M55" s="359"/>
      <c r="N55" s="359"/>
      <c r="O55" s="225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>
      <c r="A56" s="413">
        <v>2140</v>
      </c>
      <c r="B56" s="386" t="s">
        <v>946</v>
      </c>
      <c r="C56" s="414" t="s">
        <v>264</v>
      </c>
      <c r="D56" s="398">
        <v>2</v>
      </c>
      <c r="E56" s="396">
        <v>1000</v>
      </c>
      <c r="F56" s="399">
        <f t="shared" si="7"/>
        <v>2E-3</v>
      </c>
      <c r="G56" s="398">
        <v>7.0000000000000007E-2</v>
      </c>
      <c r="H56" s="396">
        <v>10</v>
      </c>
      <c r="I56" s="399">
        <f>G56/H56</f>
        <v>7.000000000000001E-3</v>
      </c>
      <c r="J56" s="398">
        <v>0.05</v>
      </c>
      <c r="K56" s="396" t="s">
        <v>24</v>
      </c>
      <c r="L56" s="399" t="s">
        <v>27</v>
      </c>
      <c r="M56" s="359"/>
      <c r="N56" s="359"/>
      <c r="O56" s="225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>
      <c r="A57" s="413">
        <v>2141</v>
      </c>
      <c r="B57" s="386" t="s">
        <v>946</v>
      </c>
      <c r="C57" s="395" t="s">
        <v>30</v>
      </c>
      <c r="D57" s="400">
        <v>7</v>
      </c>
      <c r="E57" s="396">
        <v>1000</v>
      </c>
      <c r="F57" s="399">
        <f t="shared" si="7"/>
        <v>7.0000000000000001E-3</v>
      </c>
      <c r="G57" s="398"/>
      <c r="H57" s="396"/>
      <c r="I57" s="399">
        <f>F57</f>
        <v>7.0000000000000001E-3</v>
      </c>
      <c r="J57" s="398">
        <v>0.05</v>
      </c>
      <c r="K57" s="396" t="s">
        <v>24</v>
      </c>
      <c r="L57" s="399" t="s">
        <v>27</v>
      </c>
      <c r="M57" s="359"/>
      <c r="N57" s="359"/>
      <c r="O57" s="225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>
      <c r="A58" s="413">
        <v>2142</v>
      </c>
      <c r="B58" s="386" t="s">
        <v>946</v>
      </c>
      <c r="C58" s="395" t="s">
        <v>691</v>
      </c>
      <c r="D58" s="400">
        <v>6.4</v>
      </c>
      <c r="E58" s="396">
        <v>5000</v>
      </c>
      <c r="F58" s="397">
        <f t="shared" si="7"/>
        <v>1.2800000000000001E-3</v>
      </c>
      <c r="G58" s="398"/>
      <c r="H58" s="396"/>
      <c r="I58" s="397">
        <f>F58</f>
        <v>1.2800000000000001E-3</v>
      </c>
      <c r="J58" s="398">
        <v>0.05</v>
      </c>
      <c r="K58" s="396" t="s">
        <v>24</v>
      </c>
      <c r="L58" s="399" t="s">
        <v>26</v>
      </c>
      <c r="M58" s="359"/>
      <c r="N58" s="359"/>
      <c r="O58" s="225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>
      <c r="A59" s="413">
        <v>2143</v>
      </c>
      <c r="B59" s="386" t="s">
        <v>946</v>
      </c>
      <c r="C59" s="395" t="s">
        <v>265</v>
      </c>
      <c r="D59" s="400">
        <v>0.1</v>
      </c>
      <c r="E59" s="396">
        <v>5000</v>
      </c>
      <c r="F59" s="397">
        <f t="shared" si="7"/>
        <v>2.0000000000000002E-5</v>
      </c>
      <c r="G59" s="398">
        <v>1.0699999999999999E-2</v>
      </c>
      <c r="H59" s="396">
        <v>50</v>
      </c>
      <c r="I59" s="397">
        <v>2.14E-4</v>
      </c>
      <c r="J59" s="398">
        <v>0.05</v>
      </c>
      <c r="K59" s="396" t="s">
        <v>24</v>
      </c>
      <c r="L59" s="399" t="s">
        <v>26</v>
      </c>
      <c r="M59" s="360"/>
      <c r="N59" s="360"/>
      <c r="O59" s="226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>
      <c r="A60" s="413">
        <v>2144</v>
      </c>
      <c r="B60" s="386" t="s">
        <v>946</v>
      </c>
      <c r="C60" s="395" t="s">
        <v>692</v>
      </c>
      <c r="D60" s="400">
        <v>0.42</v>
      </c>
      <c r="E60" s="396">
        <v>5000</v>
      </c>
      <c r="F60" s="397">
        <f t="shared" si="7"/>
        <v>8.3999999999999995E-5</v>
      </c>
      <c r="G60" s="398">
        <v>1.0699999999999999E-2</v>
      </c>
      <c r="H60" s="396">
        <v>50</v>
      </c>
      <c r="I60" s="397">
        <f>G60/H60</f>
        <v>2.14E-4</v>
      </c>
      <c r="J60" s="398">
        <v>0.05</v>
      </c>
      <c r="K60" s="396" t="s">
        <v>24</v>
      </c>
      <c r="L60" s="399" t="s">
        <v>26</v>
      </c>
      <c r="M60" s="359"/>
      <c r="N60" s="359"/>
      <c r="O60" s="225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>
      <c r="A61" s="413">
        <v>2146</v>
      </c>
      <c r="B61" s="386" t="s">
        <v>946</v>
      </c>
      <c r="C61" s="395" t="s">
        <v>266</v>
      </c>
      <c r="D61" s="400">
        <v>3.6</v>
      </c>
      <c r="E61" s="396">
        <v>1000</v>
      </c>
      <c r="F61" s="397">
        <f t="shared" si="7"/>
        <v>3.5999999999999999E-3</v>
      </c>
      <c r="G61" s="398"/>
      <c r="H61" s="396"/>
      <c r="I61" s="397">
        <f>F61</f>
        <v>3.5999999999999999E-3</v>
      </c>
      <c r="J61" s="398">
        <v>0.5</v>
      </c>
      <c r="K61" s="396" t="s">
        <v>28</v>
      </c>
      <c r="L61" s="399" t="s">
        <v>26</v>
      </c>
      <c r="M61" s="359"/>
      <c r="N61" s="359"/>
      <c r="O61" s="225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>
      <c r="A62" s="413">
        <v>2147</v>
      </c>
      <c r="B62" s="386" t="s">
        <v>946</v>
      </c>
      <c r="C62" s="395" t="s">
        <v>694</v>
      </c>
      <c r="D62" s="400">
        <f>(0.295+0.41)/2</f>
        <v>0.35249999999999998</v>
      </c>
      <c r="E62" s="396">
        <v>10000</v>
      </c>
      <c r="F62" s="397">
        <f t="shared" si="7"/>
        <v>3.5249999999999996E-5</v>
      </c>
      <c r="G62" s="398">
        <v>4.4000000000000003E-3</v>
      </c>
      <c r="H62" s="396">
        <v>50</v>
      </c>
      <c r="I62" s="397">
        <f>G62/H62</f>
        <v>8.8000000000000011E-5</v>
      </c>
      <c r="J62" s="398">
        <v>0.05</v>
      </c>
      <c r="K62" s="396" t="s">
        <v>24</v>
      </c>
      <c r="L62" s="399" t="s">
        <v>26</v>
      </c>
      <c r="M62" s="359"/>
      <c r="N62" s="359"/>
      <c r="O62" s="225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>
      <c r="A63" s="413">
        <v>2148</v>
      </c>
      <c r="B63" s="386" t="s">
        <v>946</v>
      </c>
      <c r="C63" s="395" t="s">
        <v>695</v>
      </c>
      <c r="D63" s="400">
        <v>0.01</v>
      </c>
      <c r="E63" s="396">
        <v>1000</v>
      </c>
      <c r="F63" s="397">
        <f t="shared" si="7"/>
        <v>1.0000000000000001E-5</v>
      </c>
      <c r="G63" s="398"/>
      <c r="H63" s="396"/>
      <c r="I63" s="397">
        <f>F63</f>
        <v>1.0000000000000001E-5</v>
      </c>
      <c r="J63" s="398">
        <v>0.05</v>
      </c>
      <c r="K63" s="396" t="s">
        <v>24</v>
      </c>
      <c r="L63" s="399" t="s">
        <v>26</v>
      </c>
      <c r="M63" s="360"/>
      <c r="N63" s="360"/>
      <c r="O63" s="226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>
      <c r="A64" s="413">
        <v>2149</v>
      </c>
      <c r="B64" s="386" t="s">
        <v>946</v>
      </c>
      <c r="C64" s="395" t="s">
        <v>696</v>
      </c>
      <c r="D64" s="400">
        <v>1</v>
      </c>
      <c r="E64" s="396">
        <v>10000</v>
      </c>
      <c r="F64" s="397">
        <f t="shared" si="7"/>
        <v>1E-4</v>
      </c>
      <c r="G64" s="398"/>
      <c r="H64" s="396"/>
      <c r="I64" s="397">
        <f>F64</f>
        <v>1E-4</v>
      </c>
      <c r="J64" s="398">
        <v>0.5</v>
      </c>
      <c r="K64" s="396" t="s">
        <v>28</v>
      </c>
      <c r="L64" s="399" t="s">
        <v>26</v>
      </c>
      <c r="M64" s="359"/>
      <c r="N64" s="359"/>
      <c r="O64" s="225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>
      <c r="A65" s="402">
        <v>2150</v>
      </c>
      <c r="B65" s="386" t="s">
        <v>946</v>
      </c>
      <c r="C65" s="395" t="s">
        <v>267</v>
      </c>
      <c r="D65" s="417">
        <v>100</v>
      </c>
      <c r="E65" s="418">
        <v>1000</v>
      </c>
      <c r="F65" s="419">
        <f>D65/E65</f>
        <v>0.1</v>
      </c>
      <c r="G65" s="398">
        <v>100</v>
      </c>
      <c r="H65" s="396">
        <v>50</v>
      </c>
      <c r="I65" s="419">
        <f>G65/H65</f>
        <v>2</v>
      </c>
      <c r="J65" s="420">
        <v>0.5</v>
      </c>
      <c r="K65" s="421" t="s">
        <v>28</v>
      </c>
      <c r="L65" s="422" t="s">
        <v>26</v>
      </c>
      <c r="M65" s="359"/>
      <c r="N65" s="359"/>
      <c r="O65" s="225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>
      <c r="A66" s="402">
        <v>2151</v>
      </c>
      <c r="B66" s="386" t="s">
        <v>946</v>
      </c>
      <c r="C66" s="395" t="s">
        <v>268</v>
      </c>
      <c r="D66" s="417">
        <v>100</v>
      </c>
      <c r="E66" s="418">
        <v>1000</v>
      </c>
      <c r="F66" s="419">
        <f>D66/E66</f>
        <v>0.1</v>
      </c>
      <c r="G66" s="398"/>
      <c r="H66" s="396"/>
      <c r="I66" s="419">
        <f>F66</f>
        <v>0.1</v>
      </c>
      <c r="J66" s="420">
        <v>0.5</v>
      </c>
      <c r="K66" s="421" t="s">
        <v>28</v>
      </c>
      <c r="L66" s="422" t="s">
        <v>26</v>
      </c>
      <c r="M66" s="359"/>
      <c r="N66" s="359"/>
      <c r="O66" s="225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>
      <c r="A67" s="402">
        <v>2152</v>
      </c>
      <c r="B67" s="386" t="s">
        <v>946</v>
      </c>
      <c r="C67" s="395" t="s">
        <v>269</v>
      </c>
      <c r="D67" s="400">
        <v>39</v>
      </c>
      <c r="E67" s="396">
        <v>1000</v>
      </c>
      <c r="F67" s="397">
        <f t="shared" ref="F67:F78" si="11">D67/E67</f>
        <v>3.9E-2</v>
      </c>
      <c r="G67" s="398">
        <v>3.2</v>
      </c>
      <c r="H67" s="396">
        <v>50</v>
      </c>
      <c r="I67" s="397">
        <f>+G67/H67</f>
        <v>6.4000000000000001E-2</v>
      </c>
      <c r="J67" s="398">
        <v>0.05</v>
      </c>
      <c r="K67" s="396" t="s">
        <v>24</v>
      </c>
      <c r="L67" s="399" t="s">
        <v>27</v>
      </c>
      <c r="M67" s="359"/>
      <c r="N67" s="359"/>
      <c r="O67" s="225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>
      <c r="A68" s="402">
        <v>2153</v>
      </c>
      <c r="B68" s="386" t="s">
        <v>946</v>
      </c>
      <c r="C68" s="395" t="s">
        <v>270</v>
      </c>
      <c r="D68" s="400">
        <v>100</v>
      </c>
      <c r="E68" s="396">
        <v>1000</v>
      </c>
      <c r="F68" s="397">
        <f t="shared" si="11"/>
        <v>0.1</v>
      </c>
      <c r="G68" s="398">
        <v>100</v>
      </c>
      <c r="H68" s="396">
        <v>50</v>
      </c>
      <c r="I68" s="397">
        <f>+G68/H68</f>
        <v>2</v>
      </c>
      <c r="J68" s="398">
        <v>0.05</v>
      </c>
      <c r="K68" s="396" t="s">
        <v>24</v>
      </c>
      <c r="L68" s="399" t="s">
        <v>26</v>
      </c>
      <c r="M68" s="360"/>
      <c r="N68" s="360"/>
      <c r="O68" s="226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>
      <c r="A69" s="402">
        <v>2154</v>
      </c>
      <c r="B69" s="386" t="s">
        <v>946</v>
      </c>
      <c r="C69" s="395" t="s">
        <v>697</v>
      </c>
      <c r="D69" s="400">
        <v>12.1</v>
      </c>
      <c r="E69" s="396">
        <v>1000</v>
      </c>
      <c r="F69" s="397">
        <f t="shared" si="11"/>
        <v>1.21E-2</v>
      </c>
      <c r="G69" s="398">
        <v>0.254</v>
      </c>
      <c r="H69" s="396">
        <v>10</v>
      </c>
      <c r="I69" s="397">
        <f>+G69/H69</f>
        <v>2.5399999999999999E-2</v>
      </c>
      <c r="J69" s="398">
        <v>0.05</v>
      </c>
      <c r="K69" s="396" t="s">
        <v>24</v>
      </c>
      <c r="L69" s="399" t="s">
        <v>27</v>
      </c>
      <c r="M69" s="360"/>
      <c r="N69" s="360"/>
      <c r="O69" s="226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>
      <c r="A70" s="423">
        <v>2155</v>
      </c>
      <c r="B70" s="423" t="s">
        <v>946</v>
      </c>
      <c r="C70" s="424" t="s">
        <v>947</v>
      </c>
      <c r="D70" s="425">
        <v>5</v>
      </c>
      <c r="E70" s="426">
        <v>1000</v>
      </c>
      <c r="F70" s="427">
        <f t="shared" si="11"/>
        <v>5.0000000000000001E-3</v>
      </c>
      <c r="G70" s="428">
        <v>1.5</v>
      </c>
      <c r="H70" s="426">
        <v>10</v>
      </c>
      <c r="I70" s="427">
        <f>G70/H70</f>
        <v>0.15</v>
      </c>
      <c r="J70" s="425">
        <v>0.05</v>
      </c>
      <c r="K70" s="426" t="s">
        <v>24</v>
      </c>
      <c r="L70" s="427" t="s">
        <v>27</v>
      </c>
      <c r="M70" s="360"/>
      <c r="N70" s="360"/>
      <c r="O70" s="226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>
      <c r="A71" s="423">
        <v>2156</v>
      </c>
      <c r="B71" s="423" t="s">
        <v>946</v>
      </c>
      <c r="C71" s="429" t="s">
        <v>948</v>
      </c>
      <c r="D71" s="430">
        <v>5</v>
      </c>
      <c r="E71" s="431">
        <v>1000</v>
      </c>
      <c r="F71" s="432">
        <f t="shared" si="11"/>
        <v>5.0000000000000001E-3</v>
      </c>
      <c r="G71" s="428">
        <v>1.5</v>
      </c>
      <c r="H71" s="426">
        <v>10</v>
      </c>
      <c r="I71" s="433">
        <f t="shared" ref="I71:I72" si="12">G71/H71</f>
        <v>0.15</v>
      </c>
      <c r="J71" s="425">
        <v>0.05</v>
      </c>
      <c r="K71" s="426" t="s">
        <v>24</v>
      </c>
      <c r="L71" s="427" t="s">
        <v>27</v>
      </c>
      <c r="M71" s="359"/>
      <c r="N71" s="359"/>
      <c r="O71" s="225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>
      <c r="A72" s="423">
        <v>2157</v>
      </c>
      <c r="B72" s="423" t="s">
        <v>946</v>
      </c>
      <c r="C72" s="429" t="s">
        <v>949</v>
      </c>
      <c r="D72" s="434">
        <v>50</v>
      </c>
      <c r="E72" s="435">
        <v>1000</v>
      </c>
      <c r="F72" s="436">
        <f t="shared" si="11"/>
        <v>0.05</v>
      </c>
      <c r="G72" s="428">
        <v>25</v>
      </c>
      <c r="H72" s="426">
        <v>10</v>
      </c>
      <c r="I72" s="433">
        <f t="shared" si="12"/>
        <v>2.5</v>
      </c>
      <c r="J72" s="430">
        <v>0.05</v>
      </c>
      <c r="K72" s="431" t="s">
        <v>24</v>
      </c>
      <c r="L72" s="432" t="s">
        <v>27</v>
      </c>
      <c r="M72" s="359"/>
      <c r="N72" s="359"/>
      <c r="O72" s="225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>
      <c r="A73" s="423">
        <v>2158</v>
      </c>
      <c r="B73" s="423" t="s">
        <v>946</v>
      </c>
      <c r="C73" s="424" t="s">
        <v>950</v>
      </c>
      <c r="D73" s="425">
        <v>5</v>
      </c>
      <c r="E73" s="426">
        <v>1000</v>
      </c>
      <c r="F73" s="427">
        <f t="shared" si="11"/>
        <v>5.0000000000000001E-3</v>
      </c>
      <c r="G73" s="428">
        <v>1.5</v>
      </c>
      <c r="H73" s="426">
        <v>10</v>
      </c>
      <c r="I73" s="433">
        <f>G73/H73</f>
        <v>0.15</v>
      </c>
      <c r="J73" s="425">
        <v>0.05</v>
      </c>
      <c r="K73" s="426" t="s">
        <v>24</v>
      </c>
      <c r="L73" s="427" t="s">
        <v>26</v>
      </c>
      <c r="M73" s="359"/>
      <c r="N73" s="359"/>
      <c r="O73" s="225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>
      <c r="A74" s="423">
        <v>2159</v>
      </c>
      <c r="B74" s="423" t="s">
        <v>946</v>
      </c>
      <c r="C74" s="424" t="s">
        <v>663</v>
      </c>
      <c r="D74" s="425">
        <v>5</v>
      </c>
      <c r="E74" s="426">
        <v>1000</v>
      </c>
      <c r="F74" s="427">
        <f t="shared" si="11"/>
        <v>5.0000000000000001E-3</v>
      </c>
      <c r="G74" s="425">
        <v>1.5</v>
      </c>
      <c r="H74" s="426">
        <v>10</v>
      </c>
      <c r="I74" s="427">
        <v>0.15</v>
      </c>
      <c r="J74" s="425">
        <v>0.05</v>
      </c>
      <c r="K74" s="426" t="s">
        <v>24</v>
      </c>
      <c r="L74" s="427" t="s">
        <v>26</v>
      </c>
      <c r="M74" s="360"/>
      <c r="N74" s="360"/>
      <c r="O74" s="226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>
      <c r="A75" s="423">
        <v>2160</v>
      </c>
      <c r="B75" s="423" t="s">
        <v>946</v>
      </c>
      <c r="C75" s="424" t="s">
        <v>664</v>
      </c>
      <c r="D75" s="430">
        <v>50</v>
      </c>
      <c r="E75" s="431">
        <v>1000</v>
      </c>
      <c r="F75" s="432">
        <f t="shared" si="11"/>
        <v>0.05</v>
      </c>
      <c r="G75" s="425">
        <v>25</v>
      </c>
      <c r="H75" s="426">
        <v>10</v>
      </c>
      <c r="I75" s="427">
        <v>2.5</v>
      </c>
      <c r="J75" s="425">
        <v>0.05</v>
      </c>
      <c r="K75" s="426" t="s">
        <v>24</v>
      </c>
      <c r="L75" s="427" t="s">
        <v>26</v>
      </c>
      <c r="M75" s="360"/>
      <c r="N75" s="360"/>
      <c r="O75" s="226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>
      <c r="A76" s="423">
        <v>2161</v>
      </c>
      <c r="B76" s="423" t="s">
        <v>946</v>
      </c>
      <c r="C76" s="424" t="s">
        <v>667</v>
      </c>
      <c r="D76" s="425">
        <v>0.43</v>
      </c>
      <c r="E76" s="426">
        <v>1000</v>
      </c>
      <c r="F76" s="427">
        <f t="shared" si="11"/>
        <v>4.2999999999999999E-4</v>
      </c>
      <c r="G76" s="425">
        <v>0.28999999999999998</v>
      </c>
      <c r="H76" s="426">
        <v>10</v>
      </c>
      <c r="I76" s="427">
        <f t="shared" ref="I76:I91" si="13">G76/H76</f>
        <v>2.8999999999999998E-2</v>
      </c>
      <c r="J76" s="425">
        <v>0.05</v>
      </c>
      <c r="K76" s="426" t="s">
        <v>24</v>
      </c>
      <c r="L76" s="427" t="s">
        <v>27</v>
      </c>
      <c r="M76" s="360"/>
      <c r="N76" s="360"/>
      <c r="O76" s="226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>
      <c r="A77" s="423">
        <v>2162</v>
      </c>
      <c r="B77" s="423" t="s">
        <v>946</v>
      </c>
      <c r="C77" s="424" t="s">
        <v>668</v>
      </c>
      <c r="D77" s="425">
        <v>0.43</v>
      </c>
      <c r="E77" s="426">
        <v>1000</v>
      </c>
      <c r="F77" s="427">
        <f t="shared" si="11"/>
        <v>4.2999999999999999E-4</v>
      </c>
      <c r="G77" s="425">
        <v>0.37</v>
      </c>
      <c r="H77" s="426">
        <v>10</v>
      </c>
      <c r="I77" s="427">
        <f t="shared" si="13"/>
        <v>3.6999999999999998E-2</v>
      </c>
      <c r="J77" s="425">
        <v>0.05</v>
      </c>
      <c r="K77" s="426" t="s">
        <v>24</v>
      </c>
      <c r="L77" s="427" t="s">
        <v>27</v>
      </c>
      <c r="M77" s="359"/>
      <c r="N77" s="359"/>
      <c r="O77" s="225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>
      <c r="A78" s="423">
        <v>2163</v>
      </c>
      <c r="B78" s="423" t="s">
        <v>946</v>
      </c>
      <c r="C78" s="424" t="s">
        <v>669</v>
      </c>
      <c r="D78" s="425">
        <v>0.4</v>
      </c>
      <c r="E78" s="426">
        <v>1000</v>
      </c>
      <c r="F78" s="427">
        <f t="shared" si="11"/>
        <v>4.0000000000000002E-4</v>
      </c>
      <c r="G78" s="425">
        <v>0.27</v>
      </c>
      <c r="H78" s="426">
        <v>10</v>
      </c>
      <c r="I78" s="427">
        <f t="shared" si="13"/>
        <v>2.7000000000000003E-2</v>
      </c>
      <c r="J78" s="425">
        <v>0.05</v>
      </c>
      <c r="K78" s="426" t="s">
        <v>24</v>
      </c>
      <c r="L78" s="427" t="s">
        <v>27</v>
      </c>
      <c r="M78" s="359"/>
      <c r="N78" s="359"/>
      <c r="O78" s="225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>
      <c r="A79" s="423">
        <v>2164</v>
      </c>
      <c r="B79" s="423" t="s">
        <v>946</v>
      </c>
      <c r="C79" s="424" t="s">
        <v>674</v>
      </c>
      <c r="D79" s="425"/>
      <c r="E79" s="426"/>
      <c r="F79" s="427">
        <f>I79</f>
        <v>0.01</v>
      </c>
      <c r="G79" s="425">
        <v>0.1</v>
      </c>
      <c r="H79" s="426">
        <v>10</v>
      </c>
      <c r="I79" s="427">
        <f t="shared" si="13"/>
        <v>0.01</v>
      </c>
      <c r="J79" s="425">
        <v>0.05</v>
      </c>
      <c r="K79" s="426" t="s">
        <v>24</v>
      </c>
      <c r="L79" s="427" t="s">
        <v>27</v>
      </c>
      <c r="M79" s="359"/>
      <c r="N79" s="359"/>
      <c r="O79" s="225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>
      <c r="A80" s="423">
        <v>2165</v>
      </c>
      <c r="B80" s="423" t="s">
        <v>946</v>
      </c>
      <c r="C80" s="424" t="s">
        <v>951</v>
      </c>
      <c r="D80" s="425">
        <v>0.4</v>
      </c>
      <c r="E80" s="426">
        <v>1000</v>
      </c>
      <c r="F80" s="427">
        <f t="shared" ref="F80:F87" si="14">D80/E80</f>
        <v>4.0000000000000002E-4</v>
      </c>
      <c r="G80" s="425">
        <v>0.12</v>
      </c>
      <c r="H80" s="426">
        <v>10</v>
      </c>
      <c r="I80" s="427">
        <f t="shared" si="13"/>
        <v>1.2E-2</v>
      </c>
      <c r="J80" s="425">
        <v>0.05</v>
      </c>
      <c r="K80" s="426" t="s">
        <v>24</v>
      </c>
      <c r="L80" s="427" t="s">
        <v>27</v>
      </c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>
      <c r="A81" s="437">
        <v>2166</v>
      </c>
      <c r="B81" s="423" t="s">
        <v>946</v>
      </c>
      <c r="C81" s="424" t="s">
        <v>675</v>
      </c>
      <c r="D81" s="425">
        <v>0.7</v>
      </c>
      <c r="E81" s="426">
        <v>1000</v>
      </c>
      <c r="F81" s="427">
        <f t="shared" si="14"/>
        <v>6.9999999999999999E-4</v>
      </c>
      <c r="G81" s="425">
        <v>4.8600000000000003</v>
      </c>
      <c r="H81" s="426">
        <v>10</v>
      </c>
      <c r="I81" s="427">
        <f t="shared" si="13"/>
        <v>0.48600000000000004</v>
      </c>
      <c r="J81" s="425">
        <v>0.05</v>
      </c>
      <c r="K81" s="426" t="s">
        <v>24</v>
      </c>
      <c r="L81" s="427" t="s">
        <v>27</v>
      </c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>
      <c r="A82" s="437">
        <v>2167</v>
      </c>
      <c r="B82" s="423" t="s">
        <v>946</v>
      </c>
      <c r="C82" s="424" t="s">
        <v>676</v>
      </c>
      <c r="D82" s="425">
        <v>13</v>
      </c>
      <c r="E82" s="426">
        <v>1000</v>
      </c>
      <c r="F82" s="427">
        <f t="shared" si="14"/>
        <v>1.2999999999999999E-2</v>
      </c>
      <c r="G82" s="425">
        <v>4.8600000000000003</v>
      </c>
      <c r="H82" s="426">
        <v>10</v>
      </c>
      <c r="I82" s="427">
        <f t="shared" si="13"/>
        <v>0.48600000000000004</v>
      </c>
      <c r="J82" s="425">
        <v>0.05</v>
      </c>
      <c r="K82" s="426" t="s">
        <v>24</v>
      </c>
      <c r="L82" s="427" t="s">
        <v>340</v>
      </c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>
      <c r="A83" s="423">
        <v>2168</v>
      </c>
      <c r="B83" s="423" t="s">
        <v>946</v>
      </c>
      <c r="C83" s="424" t="s">
        <v>677</v>
      </c>
      <c r="D83" s="425">
        <v>130</v>
      </c>
      <c r="E83" s="426">
        <v>1000</v>
      </c>
      <c r="F83" s="427">
        <f t="shared" si="14"/>
        <v>0.13</v>
      </c>
      <c r="G83" s="425">
        <v>56</v>
      </c>
      <c r="H83" s="426">
        <v>10</v>
      </c>
      <c r="I83" s="427">
        <f t="shared" si="13"/>
        <v>5.6</v>
      </c>
      <c r="J83" s="425">
        <v>0.05</v>
      </c>
      <c r="K83" s="426" t="s">
        <v>24</v>
      </c>
      <c r="L83" s="427" t="s">
        <v>26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>
      <c r="A84" s="423">
        <v>2170</v>
      </c>
      <c r="B84" s="423" t="s">
        <v>946</v>
      </c>
      <c r="C84" s="424" t="s">
        <v>678</v>
      </c>
      <c r="D84" s="425">
        <v>0.3</v>
      </c>
      <c r="E84" s="426">
        <v>1000</v>
      </c>
      <c r="F84" s="427">
        <f t="shared" si="14"/>
        <v>2.9999999999999997E-4</v>
      </c>
      <c r="G84" s="425">
        <v>0.47</v>
      </c>
      <c r="H84" s="426">
        <v>10</v>
      </c>
      <c r="I84" s="427">
        <f t="shared" si="13"/>
        <v>4.7E-2</v>
      </c>
      <c r="J84" s="425">
        <v>0.05</v>
      </c>
      <c r="K84" s="426" t="s">
        <v>24</v>
      </c>
      <c r="L84" s="427" t="s">
        <v>27</v>
      </c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>
      <c r="A85" s="423">
        <v>2171</v>
      </c>
      <c r="B85" s="423" t="s">
        <v>946</v>
      </c>
      <c r="C85" s="424" t="s">
        <v>679</v>
      </c>
      <c r="D85" s="425">
        <v>1</v>
      </c>
      <c r="E85" s="426">
        <v>1000</v>
      </c>
      <c r="F85" s="427">
        <f t="shared" si="14"/>
        <v>1E-3</v>
      </c>
      <c r="G85" s="425">
        <v>0.2</v>
      </c>
      <c r="H85" s="426">
        <v>10</v>
      </c>
      <c r="I85" s="427">
        <f t="shared" si="13"/>
        <v>0.02</v>
      </c>
      <c r="J85" s="425">
        <v>0.05</v>
      </c>
      <c r="K85" s="426" t="s">
        <v>24</v>
      </c>
      <c r="L85" s="427" t="s">
        <v>26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>
      <c r="A86" s="423">
        <v>2172</v>
      </c>
      <c r="B86" s="423" t="s">
        <v>946</v>
      </c>
      <c r="C86" s="424" t="s">
        <v>680</v>
      </c>
      <c r="D86" s="425">
        <v>1</v>
      </c>
      <c r="E86" s="426">
        <v>1000</v>
      </c>
      <c r="F86" s="427">
        <f t="shared" si="14"/>
        <v>1E-3</v>
      </c>
      <c r="G86" s="425">
        <v>0.39</v>
      </c>
      <c r="H86" s="426">
        <v>10</v>
      </c>
      <c r="I86" s="427">
        <f t="shared" si="13"/>
        <v>3.9E-2</v>
      </c>
      <c r="J86" s="425">
        <v>0.05</v>
      </c>
      <c r="K86" s="426" t="s">
        <v>24</v>
      </c>
      <c r="L86" s="427" t="s">
        <v>27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>
      <c r="A87" s="423">
        <v>2173</v>
      </c>
      <c r="B87" s="423" t="s">
        <v>946</v>
      </c>
      <c r="C87" s="424" t="s">
        <v>681</v>
      </c>
      <c r="D87" s="425">
        <v>1</v>
      </c>
      <c r="E87" s="426">
        <v>1000</v>
      </c>
      <c r="F87" s="427">
        <f t="shared" si="14"/>
        <v>1E-3</v>
      </c>
      <c r="G87" s="425">
        <v>1.52</v>
      </c>
      <c r="H87" s="426">
        <v>10</v>
      </c>
      <c r="I87" s="427">
        <f t="shared" si="13"/>
        <v>0.152</v>
      </c>
      <c r="J87" s="425">
        <v>0.05</v>
      </c>
      <c r="K87" s="426" t="s">
        <v>24</v>
      </c>
      <c r="L87" s="427" t="s">
        <v>26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>
      <c r="A88" s="423">
        <v>2174</v>
      </c>
      <c r="B88" s="423" t="s">
        <v>946</v>
      </c>
      <c r="C88" s="424" t="s">
        <v>682</v>
      </c>
      <c r="D88" s="425"/>
      <c r="E88" s="426"/>
      <c r="F88" s="427">
        <f>I88</f>
        <v>5.4000000000000003E-3</v>
      </c>
      <c r="G88" s="425">
        <v>5.3999999999999999E-2</v>
      </c>
      <c r="H88" s="426">
        <v>10</v>
      </c>
      <c r="I88" s="427">
        <f t="shared" si="13"/>
        <v>5.4000000000000003E-3</v>
      </c>
      <c r="J88" s="425">
        <v>0.05</v>
      </c>
      <c r="K88" s="426" t="s">
        <v>24</v>
      </c>
      <c r="L88" s="427" t="s">
        <v>26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>
      <c r="A89" s="423">
        <v>2175</v>
      </c>
      <c r="B89" s="423" t="s">
        <v>946</v>
      </c>
      <c r="C89" s="424" t="s">
        <v>683</v>
      </c>
      <c r="D89" s="425">
        <v>3.2</v>
      </c>
      <c r="E89" s="426">
        <v>1000</v>
      </c>
      <c r="F89" s="427">
        <f>D89/E89</f>
        <v>3.2000000000000002E-3</v>
      </c>
      <c r="G89" s="425">
        <v>8.2000000000000003E-2</v>
      </c>
      <c r="H89" s="426">
        <v>10</v>
      </c>
      <c r="I89" s="427">
        <f t="shared" si="13"/>
        <v>8.2000000000000007E-3</v>
      </c>
      <c r="J89" s="425">
        <v>0.05</v>
      </c>
      <c r="K89" s="426" t="s">
        <v>24</v>
      </c>
      <c r="L89" s="427" t="s">
        <v>27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>
      <c r="A90" s="423">
        <v>2176</v>
      </c>
      <c r="B90" s="423" t="s">
        <v>946</v>
      </c>
      <c r="C90" s="424" t="s">
        <v>684</v>
      </c>
      <c r="D90" s="425">
        <v>0.72</v>
      </c>
      <c r="E90" s="426">
        <v>1000</v>
      </c>
      <c r="F90" s="427">
        <f>D90/E90</f>
        <v>7.1999999999999994E-4</v>
      </c>
      <c r="G90" s="425">
        <v>0.11</v>
      </c>
      <c r="H90" s="426">
        <v>10</v>
      </c>
      <c r="I90" s="427">
        <f t="shared" si="13"/>
        <v>1.0999999999999999E-2</v>
      </c>
      <c r="J90" s="425">
        <v>0.05</v>
      </c>
      <c r="K90" s="426" t="s">
        <v>24</v>
      </c>
      <c r="L90" s="427" t="s">
        <v>27</v>
      </c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>
      <c r="A91" s="423">
        <v>2177</v>
      </c>
      <c r="B91" s="423" t="s">
        <v>946</v>
      </c>
      <c r="C91" s="424" t="s">
        <v>685</v>
      </c>
      <c r="D91" s="425">
        <v>4.0999999999999996</v>
      </c>
      <c r="E91" s="426">
        <v>1000</v>
      </c>
      <c r="F91" s="427">
        <f>D91/E91</f>
        <v>4.0999999999999995E-3</v>
      </c>
      <c r="G91" s="425">
        <v>28.6</v>
      </c>
      <c r="H91" s="426">
        <v>10</v>
      </c>
      <c r="I91" s="427">
        <f t="shared" si="13"/>
        <v>2.8600000000000003</v>
      </c>
      <c r="J91" s="425">
        <v>0.05</v>
      </c>
      <c r="K91" s="426" t="s">
        <v>24</v>
      </c>
      <c r="L91" s="427" t="s">
        <v>27</v>
      </c>
      <c r="M91" s="361"/>
      <c r="N91" s="361"/>
      <c r="O91" s="227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>
      <c r="A92" s="423">
        <v>2178</v>
      </c>
      <c r="B92" s="423" t="s">
        <v>946</v>
      </c>
      <c r="C92" s="424" t="s">
        <v>686</v>
      </c>
      <c r="D92" s="425">
        <v>30</v>
      </c>
      <c r="E92" s="426">
        <v>1000</v>
      </c>
      <c r="F92" s="427">
        <f>D92/E92</f>
        <v>0.03</v>
      </c>
      <c r="G92" s="425"/>
      <c r="H92" s="426"/>
      <c r="I92" s="427">
        <f>F92</f>
        <v>0.03</v>
      </c>
      <c r="J92" s="425">
        <v>0.05</v>
      </c>
      <c r="K92" s="426" t="s">
        <v>24</v>
      </c>
      <c r="L92" s="427" t="s">
        <v>27</v>
      </c>
      <c r="M92" s="361"/>
      <c r="N92" s="361"/>
      <c r="O92" s="227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3.5" thickBot="1">
      <c r="A93" s="438">
        <v>2179</v>
      </c>
      <c r="B93" s="438" t="s">
        <v>946</v>
      </c>
      <c r="C93" s="439" t="s">
        <v>693</v>
      </c>
      <c r="D93" s="440">
        <v>1.3</v>
      </c>
      <c r="E93" s="441">
        <v>1000</v>
      </c>
      <c r="F93" s="442">
        <v>1.2999999999999999E-3</v>
      </c>
      <c r="G93" s="443"/>
      <c r="H93" s="441"/>
      <c r="I93" s="442">
        <f>F93</f>
        <v>1.2999999999999999E-3</v>
      </c>
      <c r="J93" s="443">
        <v>0.05</v>
      </c>
      <c r="K93" s="441" t="s">
        <v>24</v>
      </c>
      <c r="L93" s="444" t="s">
        <v>26</v>
      </c>
      <c r="M93" s="361"/>
      <c r="N93" s="361"/>
      <c r="O93" s="227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>
      <c r="A94" s="445">
        <v>2201</v>
      </c>
      <c r="B94" s="446" t="s">
        <v>31</v>
      </c>
      <c r="C94" s="447" t="s">
        <v>271</v>
      </c>
      <c r="D94" s="448">
        <v>1.7</v>
      </c>
      <c r="E94" s="449">
        <v>1000</v>
      </c>
      <c r="F94" s="450">
        <f>D94/E94</f>
        <v>1.6999999999999999E-3</v>
      </c>
      <c r="G94" s="451">
        <v>0.13500000000000001</v>
      </c>
      <c r="H94" s="452">
        <v>10</v>
      </c>
      <c r="I94" s="453">
        <f>G94/H94</f>
        <v>1.3500000000000002E-2</v>
      </c>
      <c r="J94" s="448">
        <v>0.05</v>
      </c>
      <c r="K94" s="449" t="s">
        <v>24</v>
      </c>
      <c r="L94" s="454" t="s">
        <v>27</v>
      </c>
      <c r="M94" s="361"/>
      <c r="N94" s="361"/>
      <c r="O94" s="227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>
      <c r="A95" s="402">
        <v>2202</v>
      </c>
      <c r="B95" s="455" t="s">
        <v>31</v>
      </c>
      <c r="C95" s="456" t="s">
        <v>272</v>
      </c>
      <c r="D95" s="457">
        <v>0.92500000000000004</v>
      </c>
      <c r="E95" s="458">
        <v>1000</v>
      </c>
      <c r="F95" s="459">
        <f t="shared" ref="F95:F100" si="15">D95/E95</f>
        <v>9.2500000000000004E-4</v>
      </c>
      <c r="G95" s="460">
        <v>0.13500000000000001</v>
      </c>
      <c r="H95" s="458">
        <v>10</v>
      </c>
      <c r="I95" s="461">
        <f t="shared" ref="I95" si="16">G95/H95</f>
        <v>1.3500000000000002E-2</v>
      </c>
      <c r="J95" s="457">
        <v>0.05</v>
      </c>
      <c r="K95" s="458" t="s">
        <v>24</v>
      </c>
      <c r="L95" s="459" t="s">
        <v>27</v>
      </c>
      <c r="M95" s="361"/>
      <c r="N95" s="361"/>
      <c r="O95" s="227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>
      <c r="A96" s="402">
        <v>2203</v>
      </c>
      <c r="B96" s="455" t="s">
        <v>31</v>
      </c>
      <c r="C96" s="462" t="s">
        <v>273</v>
      </c>
      <c r="D96" s="398">
        <v>0.3</v>
      </c>
      <c r="E96" s="396">
        <v>1000</v>
      </c>
      <c r="F96" s="399">
        <f t="shared" si="15"/>
        <v>2.9999999999999997E-4</v>
      </c>
      <c r="G96" s="400"/>
      <c r="H96" s="396"/>
      <c r="I96" s="397">
        <f>F96</f>
        <v>2.9999999999999997E-4</v>
      </c>
      <c r="J96" s="398">
        <v>0.05</v>
      </c>
      <c r="K96" s="396" t="s">
        <v>24</v>
      </c>
      <c r="L96" s="399" t="s">
        <v>27</v>
      </c>
      <c r="M96" s="359"/>
      <c r="N96" s="359"/>
      <c r="O96" s="225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>
      <c r="A97" s="402">
        <v>2204</v>
      </c>
      <c r="B97" s="455" t="s">
        <v>31</v>
      </c>
      <c r="C97" s="463" t="s">
        <v>274</v>
      </c>
      <c r="D97" s="391">
        <v>3.4</v>
      </c>
      <c r="E97" s="389">
        <v>1000</v>
      </c>
      <c r="F97" s="392">
        <f t="shared" si="15"/>
        <v>3.3999999999999998E-3</v>
      </c>
      <c r="G97" s="393"/>
      <c r="H97" s="389"/>
      <c r="I97" s="390">
        <f>F97</f>
        <v>3.3999999999999998E-3</v>
      </c>
      <c r="J97" s="391">
        <v>0.05</v>
      </c>
      <c r="K97" s="389" t="s">
        <v>24</v>
      </c>
      <c r="L97" s="392" t="s">
        <v>26</v>
      </c>
      <c r="M97" s="360"/>
      <c r="N97" s="360"/>
      <c r="O97" s="226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>
      <c r="A98" s="402">
        <v>2205</v>
      </c>
      <c r="B98" s="455" t="s">
        <v>31</v>
      </c>
      <c r="C98" s="464" t="s">
        <v>275</v>
      </c>
      <c r="D98" s="398">
        <v>0.68</v>
      </c>
      <c r="E98" s="396">
        <v>5000</v>
      </c>
      <c r="F98" s="399">
        <f t="shared" si="15"/>
        <v>1.36E-4</v>
      </c>
      <c r="G98" s="400">
        <v>0.3</v>
      </c>
      <c r="H98" s="396">
        <v>10</v>
      </c>
      <c r="I98" s="397">
        <f>G98/H98</f>
        <v>0.03</v>
      </c>
      <c r="J98" s="398">
        <v>0.05</v>
      </c>
      <c r="K98" s="396" t="s">
        <v>24</v>
      </c>
      <c r="L98" s="399" t="s">
        <v>26</v>
      </c>
      <c r="M98" s="360"/>
      <c r="N98" s="360"/>
      <c r="O98" s="226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>
      <c r="A99" s="402">
        <v>2206</v>
      </c>
      <c r="B99" s="455" t="s">
        <v>31</v>
      </c>
      <c r="C99" s="464" t="s">
        <v>276</v>
      </c>
      <c r="D99" s="398">
        <v>0.13400000000000001</v>
      </c>
      <c r="E99" s="396">
        <v>1000</v>
      </c>
      <c r="F99" s="399">
        <f t="shared" si="15"/>
        <v>1.34E-4</v>
      </c>
      <c r="G99" s="400">
        <v>6.7000000000000004E-2</v>
      </c>
      <c r="H99" s="396">
        <v>10</v>
      </c>
      <c r="I99" s="397">
        <f>G99/H99</f>
        <v>6.7000000000000002E-3</v>
      </c>
      <c r="J99" s="398">
        <v>0.05</v>
      </c>
      <c r="K99" s="396" t="s">
        <v>24</v>
      </c>
      <c r="L99" s="399" t="s">
        <v>26</v>
      </c>
      <c r="M99" s="360"/>
      <c r="N99" s="360"/>
      <c r="O99" s="226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3.5" thickBot="1">
      <c r="A100" s="406">
        <v>2207</v>
      </c>
      <c r="B100" s="465" t="s">
        <v>31</v>
      </c>
      <c r="C100" s="466" t="s">
        <v>277</v>
      </c>
      <c r="D100" s="411">
        <f>(5.3+1.6)/2</f>
        <v>3.45</v>
      </c>
      <c r="E100" s="409">
        <v>1000</v>
      </c>
      <c r="F100" s="412">
        <f t="shared" si="15"/>
        <v>3.4500000000000004E-3</v>
      </c>
      <c r="G100" s="408"/>
      <c r="H100" s="409"/>
      <c r="I100" s="410">
        <f>F100</f>
        <v>3.4500000000000004E-3</v>
      </c>
      <c r="J100" s="411">
        <v>0.05</v>
      </c>
      <c r="K100" s="409" t="s">
        <v>24</v>
      </c>
      <c r="L100" s="412" t="s">
        <v>27</v>
      </c>
      <c r="M100" s="360"/>
      <c r="N100" s="360"/>
      <c r="O100" s="226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>
      <c r="A101" s="467">
        <v>2301</v>
      </c>
      <c r="B101" s="468" t="s">
        <v>32</v>
      </c>
      <c r="C101" s="447" t="s">
        <v>278</v>
      </c>
      <c r="D101" s="448">
        <v>0.08</v>
      </c>
      <c r="E101" s="449">
        <v>1000</v>
      </c>
      <c r="F101" s="454">
        <f>D101/E101</f>
        <v>8.0000000000000007E-5</v>
      </c>
      <c r="G101" s="448">
        <v>6.7999999999999996E-3</v>
      </c>
      <c r="H101" s="449">
        <v>10</v>
      </c>
      <c r="I101" s="454">
        <f>G101/H101</f>
        <v>6.7999999999999994E-4</v>
      </c>
      <c r="J101" s="448">
        <v>0.05</v>
      </c>
      <c r="K101" s="449" t="s">
        <v>24</v>
      </c>
      <c r="L101" s="454" t="s">
        <v>26</v>
      </c>
      <c r="M101" s="361"/>
      <c r="N101" s="361"/>
      <c r="O101" s="227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>
      <c r="A102" s="402">
        <v>2302</v>
      </c>
      <c r="B102" s="468" t="s">
        <v>32</v>
      </c>
      <c r="C102" s="469" t="s">
        <v>279</v>
      </c>
      <c r="D102" s="391">
        <v>0.05</v>
      </c>
      <c r="E102" s="389">
        <v>1000</v>
      </c>
      <c r="F102" s="392">
        <f>D102/E102</f>
        <v>5.0000000000000002E-5</v>
      </c>
      <c r="G102" s="391">
        <v>2.5000000000000001E-2</v>
      </c>
      <c r="H102" s="389">
        <v>10</v>
      </c>
      <c r="I102" s="392">
        <f>G102/H102</f>
        <v>2.5000000000000001E-3</v>
      </c>
      <c r="J102" s="391">
        <v>0.05</v>
      </c>
      <c r="K102" s="389" t="s">
        <v>24</v>
      </c>
      <c r="L102" s="392" t="s">
        <v>26</v>
      </c>
      <c r="M102" s="361"/>
      <c r="N102" s="361"/>
      <c r="O102" s="227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>
      <c r="A103" s="402">
        <v>2303</v>
      </c>
      <c r="B103" s="468" t="s">
        <v>32</v>
      </c>
      <c r="C103" s="395" t="s">
        <v>280</v>
      </c>
      <c r="D103" s="400">
        <v>1.91</v>
      </c>
      <c r="E103" s="396">
        <v>1000</v>
      </c>
      <c r="F103" s="397">
        <f>D103/E103</f>
        <v>1.91E-3</v>
      </c>
      <c r="G103" s="398">
        <v>1</v>
      </c>
      <c r="H103" s="396">
        <v>10</v>
      </c>
      <c r="I103" s="399">
        <f>G103/H103</f>
        <v>0.1</v>
      </c>
      <c r="J103" s="400">
        <v>0.05</v>
      </c>
      <c r="K103" s="396" t="s">
        <v>24</v>
      </c>
      <c r="L103" s="399" t="s">
        <v>27</v>
      </c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3.5" thickBot="1">
      <c r="A104" s="470">
        <v>2304</v>
      </c>
      <c r="B104" s="471" t="s">
        <v>32</v>
      </c>
      <c r="C104" s="472" t="s">
        <v>281</v>
      </c>
      <c r="D104" s="408"/>
      <c r="E104" s="409"/>
      <c r="F104" s="410"/>
      <c r="G104" s="411">
        <v>0.69</v>
      </c>
      <c r="H104" s="409">
        <v>50</v>
      </c>
      <c r="I104" s="412">
        <f>G104/H104</f>
        <v>1.38E-2</v>
      </c>
      <c r="J104" s="408">
        <v>0.05</v>
      </c>
      <c r="K104" s="409" t="s">
        <v>24</v>
      </c>
      <c r="L104" s="412" t="s">
        <v>26</v>
      </c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>
      <c r="A105" s="473">
        <v>2401</v>
      </c>
      <c r="B105" s="468" t="s">
        <v>952</v>
      </c>
      <c r="C105" s="447" t="s">
        <v>282</v>
      </c>
      <c r="D105" s="448">
        <v>0.11</v>
      </c>
      <c r="E105" s="449">
        <v>1000</v>
      </c>
      <c r="F105" s="454">
        <f t="shared" ref="F105" si="17">D105/E105</f>
        <v>1.1E-4</v>
      </c>
      <c r="G105" s="448">
        <v>0.04</v>
      </c>
      <c r="H105" s="449">
        <v>10</v>
      </c>
      <c r="I105" s="454">
        <f>G105/H105</f>
        <v>4.0000000000000001E-3</v>
      </c>
      <c r="J105" s="448">
        <v>0.5</v>
      </c>
      <c r="K105" s="449" t="s">
        <v>28</v>
      </c>
      <c r="L105" s="454" t="s">
        <v>25</v>
      </c>
      <c r="M105" s="361"/>
      <c r="N105" s="361"/>
      <c r="O105" s="227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>
      <c r="A106" s="402">
        <v>2402</v>
      </c>
      <c r="B106" s="468" t="s">
        <v>952</v>
      </c>
      <c r="C106" s="414" t="s">
        <v>33</v>
      </c>
      <c r="D106" s="401">
        <v>295</v>
      </c>
      <c r="E106" s="396">
        <v>1000</v>
      </c>
      <c r="F106" s="474">
        <v>0.29499999999999998</v>
      </c>
      <c r="G106" s="401">
        <v>51</v>
      </c>
      <c r="H106" s="396">
        <v>50</v>
      </c>
      <c r="I106" s="400">
        <v>1.02</v>
      </c>
      <c r="J106" s="401">
        <v>0.05</v>
      </c>
      <c r="K106" s="396" t="s">
        <v>24</v>
      </c>
      <c r="L106" s="474" t="s">
        <v>27</v>
      </c>
      <c r="M106" s="361"/>
      <c r="N106" s="361"/>
      <c r="O106" s="227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>
      <c r="A107" s="402">
        <v>2403</v>
      </c>
      <c r="B107" s="468" t="s">
        <v>952</v>
      </c>
      <c r="C107" s="414" t="s">
        <v>34</v>
      </c>
      <c r="D107" s="401">
        <v>0.4</v>
      </c>
      <c r="E107" s="396">
        <v>5000</v>
      </c>
      <c r="F107" s="474">
        <f t="shared" ref="F107:F121" si="18">D107/E107</f>
        <v>8.0000000000000007E-5</v>
      </c>
      <c r="G107" s="401"/>
      <c r="H107" s="396"/>
      <c r="I107" s="474">
        <f>F107</f>
        <v>8.0000000000000007E-5</v>
      </c>
      <c r="J107" s="398">
        <v>1</v>
      </c>
      <c r="K107" s="396" t="s">
        <v>35</v>
      </c>
      <c r="L107" s="399" t="s">
        <v>26</v>
      </c>
      <c r="M107" s="361"/>
      <c r="N107" s="361"/>
      <c r="O107" s="227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>
      <c r="A108" s="413">
        <v>2404</v>
      </c>
      <c r="B108" s="468" t="s">
        <v>952</v>
      </c>
      <c r="C108" s="414" t="s">
        <v>698</v>
      </c>
      <c r="D108" s="401">
        <v>0.78</v>
      </c>
      <c r="E108" s="396">
        <v>1000</v>
      </c>
      <c r="F108" s="474">
        <f t="shared" si="18"/>
        <v>7.7999999999999999E-4</v>
      </c>
      <c r="G108" s="401">
        <v>0.1</v>
      </c>
      <c r="H108" s="396">
        <v>10</v>
      </c>
      <c r="I108" s="475">
        <f>G108/H108</f>
        <v>0.01</v>
      </c>
      <c r="J108" s="398">
        <v>0.15</v>
      </c>
      <c r="K108" s="400" t="s">
        <v>24</v>
      </c>
      <c r="L108" s="399" t="s">
        <v>26</v>
      </c>
      <c r="M108" s="361"/>
      <c r="N108" s="361"/>
      <c r="O108" s="227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>
      <c r="A109" s="402">
        <v>2405</v>
      </c>
      <c r="B109" s="468" t="s">
        <v>952</v>
      </c>
      <c r="C109" s="414" t="s">
        <v>36</v>
      </c>
      <c r="D109" s="401">
        <v>4.8099999999999996</v>
      </c>
      <c r="E109" s="396">
        <v>1000</v>
      </c>
      <c r="F109" s="474">
        <v>4.7999999999999996E-3</v>
      </c>
      <c r="G109" s="401"/>
      <c r="H109" s="396"/>
      <c r="I109" s="475">
        <v>4.7999999999999996E-3</v>
      </c>
      <c r="J109" s="398">
        <v>0.05</v>
      </c>
      <c r="K109" s="400" t="s">
        <v>24</v>
      </c>
      <c r="L109" s="399" t="s">
        <v>26</v>
      </c>
      <c r="M109" s="361"/>
      <c r="N109" s="361"/>
      <c r="O109" s="227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>
      <c r="A110" s="402">
        <v>2406</v>
      </c>
      <c r="B110" s="468" t="s">
        <v>952</v>
      </c>
      <c r="C110" s="462" t="s">
        <v>37</v>
      </c>
      <c r="D110" s="401">
        <v>35</v>
      </c>
      <c r="E110" s="396">
        <v>5000</v>
      </c>
      <c r="F110" s="474">
        <f t="shared" si="18"/>
        <v>7.0000000000000001E-3</v>
      </c>
      <c r="G110" s="401"/>
      <c r="H110" s="396"/>
      <c r="I110" s="475">
        <f>F110</f>
        <v>7.0000000000000001E-3</v>
      </c>
      <c r="J110" s="398">
        <v>1</v>
      </c>
      <c r="K110" s="400" t="s">
        <v>35</v>
      </c>
      <c r="L110" s="399" t="s">
        <v>26</v>
      </c>
      <c r="M110" s="361"/>
      <c r="N110" s="361"/>
      <c r="O110" s="227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>
      <c r="A111" s="402">
        <v>2407</v>
      </c>
      <c r="B111" s="468" t="s">
        <v>952</v>
      </c>
      <c r="C111" s="414" t="s">
        <v>38</v>
      </c>
      <c r="D111" s="401">
        <v>2</v>
      </c>
      <c r="E111" s="396">
        <v>1000</v>
      </c>
      <c r="F111" s="474">
        <f t="shared" si="18"/>
        <v>2E-3</v>
      </c>
      <c r="G111" s="401"/>
      <c r="H111" s="396"/>
      <c r="I111" s="475">
        <f>F111</f>
        <v>2E-3</v>
      </c>
      <c r="J111" s="398">
        <v>0.05</v>
      </c>
      <c r="K111" s="400" t="s">
        <v>24</v>
      </c>
      <c r="L111" s="399" t="s">
        <v>26</v>
      </c>
      <c r="M111" s="361"/>
      <c r="N111" s="361"/>
      <c r="O111" s="227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>
      <c r="A112" s="402">
        <v>2408</v>
      </c>
      <c r="B112" s="468" t="s">
        <v>952</v>
      </c>
      <c r="C112" s="414" t="s">
        <v>39</v>
      </c>
      <c r="D112" s="401">
        <v>0.375</v>
      </c>
      <c r="E112" s="396">
        <v>1000</v>
      </c>
      <c r="F112" s="474">
        <f t="shared" si="18"/>
        <v>3.7500000000000001E-4</v>
      </c>
      <c r="G112" s="401">
        <v>2.23E-2</v>
      </c>
      <c r="H112" s="396">
        <v>10</v>
      </c>
      <c r="I112" s="475">
        <f>G112/H112</f>
        <v>2.2300000000000002E-3</v>
      </c>
      <c r="J112" s="398">
        <v>0.05</v>
      </c>
      <c r="K112" s="396" t="s">
        <v>24</v>
      </c>
      <c r="L112" s="474" t="s">
        <v>26</v>
      </c>
      <c r="M112" s="361"/>
      <c r="N112" s="361"/>
      <c r="O112" s="227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>
      <c r="A113" s="402">
        <v>2410</v>
      </c>
      <c r="B113" s="468" t="s">
        <v>952</v>
      </c>
      <c r="C113" s="414" t="s">
        <v>283</v>
      </c>
      <c r="D113" s="401">
        <v>4.8000000000000001E-2</v>
      </c>
      <c r="E113" s="396">
        <v>1000</v>
      </c>
      <c r="F113" s="474">
        <f t="shared" si="18"/>
        <v>4.8000000000000001E-5</v>
      </c>
      <c r="G113" s="401">
        <v>1.1999999999999999E-3</v>
      </c>
      <c r="H113" s="396">
        <v>10</v>
      </c>
      <c r="I113" s="475">
        <f t="shared" ref="I113" si="19">G113/H113</f>
        <v>1.1999999999999999E-4</v>
      </c>
      <c r="J113" s="398">
        <v>0.5</v>
      </c>
      <c r="K113" s="396" t="s">
        <v>28</v>
      </c>
      <c r="L113" s="474" t="s">
        <v>26</v>
      </c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>
      <c r="A114" s="402">
        <v>2411</v>
      </c>
      <c r="B114" s="468" t="s">
        <v>952</v>
      </c>
      <c r="C114" s="414" t="s">
        <v>284</v>
      </c>
      <c r="D114" s="401">
        <v>0.16</v>
      </c>
      <c r="E114" s="396">
        <v>1000</v>
      </c>
      <c r="F114" s="474">
        <f t="shared" si="18"/>
        <v>1.6000000000000001E-4</v>
      </c>
      <c r="G114" s="401">
        <v>0.03</v>
      </c>
      <c r="H114" s="396">
        <v>10</v>
      </c>
      <c r="I114" s="475">
        <f>G114/H114</f>
        <v>3.0000000000000001E-3</v>
      </c>
      <c r="J114" s="398">
        <v>0.5</v>
      </c>
      <c r="K114" s="396" t="s">
        <v>28</v>
      </c>
      <c r="L114" s="474" t="s">
        <v>26</v>
      </c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>
      <c r="A115" s="402">
        <v>2412</v>
      </c>
      <c r="B115" s="468" t="s">
        <v>952</v>
      </c>
      <c r="C115" s="414" t="s">
        <v>40</v>
      </c>
      <c r="D115" s="401">
        <v>0.15</v>
      </c>
      <c r="E115" s="396">
        <v>1000</v>
      </c>
      <c r="F115" s="474">
        <f t="shared" si="18"/>
        <v>1.4999999999999999E-4</v>
      </c>
      <c r="G115" s="401"/>
      <c r="H115" s="396"/>
      <c r="I115" s="475">
        <f>F115</f>
        <v>1.4999999999999999E-4</v>
      </c>
      <c r="J115" s="398">
        <v>0.05</v>
      </c>
      <c r="K115" s="400" t="s">
        <v>24</v>
      </c>
      <c r="L115" s="399" t="s">
        <v>26</v>
      </c>
      <c r="M115" s="361"/>
      <c r="N115" s="361"/>
      <c r="O115" s="227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>
      <c r="A116" s="402">
        <v>2413</v>
      </c>
      <c r="B116" s="468" t="s">
        <v>952</v>
      </c>
      <c r="C116" s="414" t="s">
        <v>41</v>
      </c>
      <c r="D116" s="401">
        <v>15.4</v>
      </c>
      <c r="E116" s="396">
        <v>5000</v>
      </c>
      <c r="F116" s="474">
        <f t="shared" si="18"/>
        <v>3.0800000000000003E-3</v>
      </c>
      <c r="G116" s="401"/>
      <c r="H116" s="396"/>
      <c r="I116" s="475">
        <f>F116</f>
        <v>3.0800000000000003E-3</v>
      </c>
      <c r="J116" s="398">
        <v>0.05</v>
      </c>
      <c r="K116" s="400" t="s">
        <v>24</v>
      </c>
      <c r="L116" s="399" t="s">
        <v>25</v>
      </c>
      <c r="M116" s="361"/>
      <c r="N116" s="361"/>
      <c r="O116" s="227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>
      <c r="A117" s="402">
        <v>2414</v>
      </c>
      <c r="B117" s="468" t="s">
        <v>952</v>
      </c>
      <c r="C117" s="462" t="s">
        <v>42</v>
      </c>
      <c r="D117" s="401">
        <v>1.1000000000000001</v>
      </c>
      <c r="E117" s="396">
        <v>1000</v>
      </c>
      <c r="F117" s="474">
        <f t="shared" si="18"/>
        <v>1.1000000000000001E-3</v>
      </c>
      <c r="G117" s="401">
        <v>8.9999999999999993E-3</v>
      </c>
      <c r="H117" s="396">
        <v>10</v>
      </c>
      <c r="I117" s="475">
        <f>G117/H117</f>
        <v>8.9999999999999998E-4</v>
      </c>
      <c r="J117" s="398">
        <v>0.05</v>
      </c>
      <c r="K117" s="396" t="s">
        <v>24</v>
      </c>
      <c r="L117" s="474" t="s">
        <v>26</v>
      </c>
      <c r="M117" s="361"/>
      <c r="N117" s="361"/>
      <c r="O117" s="227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>
      <c r="A118" s="402">
        <v>2415</v>
      </c>
      <c r="B118" s="468" t="s">
        <v>952</v>
      </c>
      <c r="C118" s="414" t="s">
        <v>43</v>
      </c>
      <c r="D118" s="401">
        <v>24.8</v>
      </c>
      <c r="E118" s="396">
        <v>1000</v>
      </c>
      <c r="F118" s="474">
        <f t="shared" si="18"/>
        <v>2.4799999999999999E-2</v>
      </c>
      <c r="G118" s="401">
        <v>0.09</v>
      </c>
      <c r="H118" s="396">
        <v>50</v>
      </c>
      <c r="I118" s="475">
        <f>G118/H118</f>
        <v>1.8E-3</v>
      </c>
      <c r="J118" s="398">
        <v>0.05</v>
      </c>
      <c r="K118" s="396" t="s">
        <v>24</v>
      </c>
      <c r="L118" s="474" t="s">
        <v>27</v>
      </c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>
      <c r="A119" s="402">
        <v>2416</v>
      </c>
      <c r="B119" s="468" t="s">
        <v>952</v>
      </c>
      <c r="C119" s="414" t="s">
        <v>44</v>
      </c>
      <c r="D119" s="401">
        <v>36.5</v>
      </c>
      <c r="E119" s="396">
        <v>5000</v>
      </c>
      <c r="F119" s="474">
        <f t="shared" si="18"/>
        <v>7.3000000000000001E-3</v>
      </c>
      <c r="G119" s="401"/>
      <c r="H119" s="396"/>
      <c r="I119" s="475">
        <f t="shared" ref="I119" si="20">F119</f>
        <v>7.3000000000000001E-3</v>
      </c>
      <c r="J119" s="398">
        <v>1</v>
      </c>
      <c r="K119" s="400" t="s">
        <v>26</v>
      </c>
      <c r="L119" s="399" t="s">
        <v>26</v>
      </c>
      <c r="M119" s="361"/>
      <c r="N119" s="361"/>
      <c r="O119" s="227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>
      <c r="A120" s="402">
        <v>2418</v>
      </c>
      <c r="B120" s="468" t="s">
        <v>952</v>
      </c>
      <c r="C120" s="476" t="s">
        <v>46</v>
      </c>
      <c r="D120" s="401">
        <v>1.4E-3</v>
      </c>
      <c r="E120" s="396">
        <v>1000</v>
      </c>
      <c r="F120" s="474">
        <f t="shared" si="18"/>
        <v>1.3999999999999999E-6</v>
      </c>
      <c r="G120" s="401">
        <v>6.8999999999999997E-4</v>
      </c>
      <c r="H120" s="396">
        <v>10</v>
      </c>
      <c r="I120" s="475">
        <f>G120/H120</f>
        <v>6.8999999999999997E-5</v>
      </c>
      <c r="J120" s="398">
        <v>0.5</v>
      </c>
      <c r="K120" s="400" t="s">
        <v>28</v>
      </c>
      <c r="L120" s="399" t="s">
        <v>26</v>
      </c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>
      <c r="A121" s="402">
        <v>2419</v>
      </c>
      <c r="B121" s="468" t="s">
        <v>952</v>
      </c>
      <c r="C121" s="476" t="s">
        <v>47</v>
      </c>
      <c r="D121" s="401">
        <v>291</v>
      </c>
      <c r="E121" s="396">
        <v>1000</v>
      </c>
      <c r="F121" s="474">
        <f t="shared" si="18"/>
        <v>0.29099999999999998</v>
      </c>
      <c r="G121" s="401">
        <v>9.43</v>
      </c>
      <c r="H121" s="396">
        <v>10</v>
      </c>
      <c r="I121" s="475">
        <f>+G121/H121</f>
        <v>0.94299999999999995</v>
      </c>
      <c r="J121" s="398">
        <v>0.05</v>
      </c>
      <c r="K121" s="400" t="s">
        <v>24</v>
      </c>
      <c r="L121" s="399" t="s">
        <v>26</v>
      </c>
      <c r="M121" s="361"/>
      <c r="N121" s="361"/>
      <c r="O121" s="227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>
      <c r="A122" s="402">
        <v>2420</v>
      </c>
      <c r="B122" s="468" t="s">
        <v>952</v>
      </c>
      <c r="C122" s="414" t="s">
        <v>285</v>
      </c>
      <c r="D122" s="477">
        <v>24.1</v>
      </c>
      <c r="E122" s="418">
        <v>1000</v>
      </c>
      <c r="F122" s="478">
        <f>D122/E122</f>
        <v>2.41E-2</v>
      </c>
      <c r="G122" s="398"/>
      <c r="H122" s="396"/>
      <c r="I122" s="479">
        <f>F122</f>
        <v>2.41E-2</v>
      </c>
      <c r="J122" s="420">
        <v>0.05</v>
      </c>
      <c r="K122" s="417" t="s">
        <v>24</v>
      </c>
      <c r="L122" s="399" t="s">
        <v>26</v>
      </c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>
      <c r="A123" s="402">
        <v>2421</v>
      </c>
      <c r="B123" s="468" t="s">
        <v>952</v>
      </c>
      <c r="C123" s="476" t="s">
        <v>286</v>
      </c>
      <c r="D123" s="477">
        <v>2.7E-2</v>
      </c>
      <c r="E123" s="418">
        <v>1000</v>
      </c>
      <c r="F123" s="478">
        <f>D123/E123</f>
        <v>2.6999999999999999E-5</v>
      </c>
      <c r="G123" s="398">
        <v>8.5000000000000006E-3</v>
      </c>
      <c r="H123" s="396">
        <v>50</v>
      </c>
      <c r="I123" s="475">
        <f>G123/H123</f>
        <v>1.7000000000000001E-4</v>
      </c>
      <c r="J123" s="420">
        <v>0.05</v>
      </c>
      <c r="K123" s="417" t="s">
        <v>24</v>
      </c>
      <c r="L123" s="399" t="s">
        <v>26</v>
      </c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3.5" thickBot="1">
      <c r="A124" s="406">
        <v>2422</v>
      </c>
      <c r="B124" s="471" t="s">
        <v>952</v>
      </c>
      <c r="C124" s="480" t="s">
        <v>287</v>
      </c>
      <c r="D124" s="411">
        <v>100</v>
      </c>
      <c r="E124" s="409">
        <v>1000</v>
      </c>
      <c r="F124" s="481">
        <f>D124/E124</f>
        <v>0.1</v>
      </c>
      <c r="G124" s="411"/>
      <c r="H124" s="409"/>
      <c r="I124" s="482">
        <v>0.1</v>
      </c>
      <c r="J124" s="411">
        <v>0.05</v>
      </c>
      <c r="K124" s="408" t="s">
        <v>24</v>
      </c>
      <c r="L124" s="412" t="s">
        <v>26</v>
      </c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>
      <c r="A125" s="402">
        <v>2502</v>
      </c>
      <c r="B125" s="468" t="s">
        <v>953</v>
      </c>
      <c r="C125" s="414" t="s">
        <v>700</v>
      </c>
      <c r="D125" s="401">
        <v>100</v>
      </c>
      <c r="E125" s="396">
        <v>1000</v>
      </c>
      <c r="F125" s="474">
        <v>0.1</v>
      </c>
      <c r="G125" s="475">
        <v>100</v>
      </c>
      <c r="H125" s="396">
        <v>10</v>
      </c>
      <c r="I125" s="475">
        <v>10</v>
      </c>
      <c r="J125" s="398">
        <v>1</v>
      </c>
      <c r="K125" s="396" t="s">
        <v>35</v>
      </c>
      <c r="L125" s="474" t="s">
        <v>26</v>
      </c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>
      <c r="A126" s="413">
        <v>2503</v>
      </c>
      <c r="B126" s="468" t="s">
        <v>953</v>
      </c>
      <c r="C126" s="414" t="s">
        <v>701</v>
      </c>
      <c r="D126" s="401">
        <v>885</v>
      </c>
      <c r="E126" s="396">
        <v>5000</v>
      </c>
      <c r="F126" s="474">
        <f t="shared" ref="F126:F135" si="21">D126/E126</f>
        <v>0.17699999999999999</v>
      </c>
      <c r="G126" s="475"/>
      <c r="H126" s="396"/>
      <c r="I126" s="475">
        <f>F126</f>
        <v>0.17699999999999999</v>
      </c>
      <c r="J126" s="398">
        <v>0.05</v>
      </c>
      <c r="K126" s="396" t="s">
        <v>24</v>
      </c>
      <c r="L126" s="474" t="s">
        <v>27</v>
      </c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>
      <c r="A127" s="402">
        <v>2504</v>
      </c>
      <c r="B127" s="468" t="s">
        <v>953</v>
      </c>
      <c r="C127" s="414" t="s">
        <v>48</v>
      </c>
      <c r="D127" s="401">
        <v>160</v>
      </c>
      <c r="E127" s="396">
        <v>1000</v>
      </c>
      <c r="F127" s="474">
        <f t="shared" si="21"/>
        <v>0.16</v>
      </c>
      <c r="G127" s="475"/>
      <c r="H127" s="396"/>
      <c r="I127" s="475">
        <v>0.16</v>
      </c>
      <c r="J127" s="398">
        <v>0.05</v>
      </c>
      <c r="K127" s="396" t="s">
        <v>45</v>
      </c>
      <c r="L127" s="474" t="s">
        <v>45</v>
      </c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>
      <c r="A128" s="402">
        <v>2505</v>
      </c>
      <c r="B128" s="468" t="s">
        <v>953</v>
      </c>
      <c r="C128" s="414" t="s">
        <v>702</v>
      </c>
      <c r="D128" s="401">
        <v>100</v>
      </c>
      <c r="E128" s="396">
        <v>1000</v>
      </c>
      <c r="F128" s="474">
        <f>D128/E128</f>
        <v>0.1</v>
      </c>
      <c r="G128" s="475">
        <v>100</v>
      </c>
      <c r="H128" s="396">
        <v>50</v>
      </c>
      <c r="I128" s="475">
        <f>G128/H128</f>
        <v>2</v>
      </c>
      <c r="J128" s="398">
        <v>1</v>
      </c>
      <c r="K128" s="396" t="s">
        <v>45</v>
      </c>
      <c r="L128" s="474" t="s">
        <v>45</v>
      </c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>
      <c r="A129" s="402">
        <v>2506</v>
      </c>
      <c r="B129" s="468" t="s">
        <v>953</v>
      </c>
      <c r="C129" s="414" t="s">
        <v>49</v>
      </c>
      <c r="D129" s="401">
        <v>825</v>
      </c>
      <c r="E129" s="396">
        <v>1000</v>
      </c>
      <c r="F129" s="474">
        <f t="shared" si="21"/>
        <v>0.82499999999999996</v>
      </c>
      <c r="G129" s="475">
        <v>80</v>
      </c>
      <c r="H129" s="396">
        <v>50</v>
      </c>
      <c r="I129" s="475">
        <f>G129/H129</f>
        <v>1.6</v>
      </c>
      <c r="J129" s="398">
        <v>0.05</v>
      </c>
      <c r="K129" s="396" t="s">
        <v>24</v>
      </c>
      <c r="L129" s="474" t="s">
        <v>27</v>
      </c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>
      <c r="A130" s="483">
        <v>2507</v>
      </c>
      <c r="B130" s="468" t="s">
        <v>953</v>
      </c>
      <c r="C130" s="414" t="s">
        <v>288</v>
      </c>
      <c r="D130" s="401">
        <v>40</v>
      </c>
      <c r="E130" s="396">
        <v>1000</v>
      </c>
      <c r="F130" s="474">
        <f t="shared" si="21"/>
        <v>0.04</v>
      </c>
      <c r="G130" s="475">
        <v>12</v>
      </c>
      <c r="H130" s="396">
        <v>10</v>
      </c>
      <c r="I130" s="475">
        <f t="shared" ref="I130:I137" si="22">G130/H130</f>
        <v>1.2</v>
      </c>
      <c r="J130" s="398">
        <v>1</v>
      </c>
      <c r="K130" s="396" t="s">
        <v>35</v>
      </c>
      <c r="L130" s="474" t="s">
        <v>25</v>
      </c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>
      <c r="A131" s="483">
        <v>2508</v>
      </c>
      <c r="B131" s="468" t="s">
        <v>953</v>
      </c>
      <c r="C131" s="414" t="s">
        <v>289</v>
      </c>
      <c r="D131" s="401">
        <v>100</v>
      </c>
      <c r="E131" s="396">
        <v>1000</v>
      </c>
      <c r="F131" s="474">
        <f t="shared" si="21"/>
        <v>0.1</v>
      </c>
      <c r="G131" s="475">
        <v>5.8</v>
      </c>
      <c r="H131" s="396">
        <v>10</v>
      </c>
      <c r="I131" s="475">
        <f t="shared" si="22"/>
        <v>0.57999999999999996</v>
      </c>
      <c r="J131" s="398">
        <v>1</v>
      </c>
      <c r="K131" s="396" t="s">
        <v>35</v>
      </c>
      <c r="L131" s="474" t="s">
        <v>25</v>
      </c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>
      <c r="A132" s="402">
        <v>2509</v>
      </c>
      <c r="B132" s="468" t="s">
        <v>953</v>
      </c>
      <c r="C132" s="414" t="s">
        <v>50</v>
      </c>
      <c r="D132" s="401">
        <v>494</v>
      </c>
      <c r="E132" s="396">
        <v>1000</v>
      </c>
      <c r="F132" s="474">
        <f t="shared" si="21"/>
        <v>0.49399999999999999</v>
      </c>
      <c r="G132" s="475">
        <v>64</v>
      </c>
      <c r="H132" s="396">
        <v>50</v>
      </c>
      <c r="I132" s="475">
        <f t="shared" si="22"/>
        <v>1.28</v>
      </c>
      <c r="J132" s="398">
        <v>0.05</v>
      </c>
      <c r="K132" s="396" t="s">
        <v>24</v>
      </c>
      <c r="L132" s="474" t="s">
        <v>25</v>
      </c>
      <c r="M132" s="361"/>
      <c r="N132" s="361"/>
      <c r="O132" s="227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>
      <c r="A133" s="402">
        <v>2510</v>
      </c>
      <c r="B133" s="468" t="s">
        <v>953</v>
      </c>
      <c r="C133" s="414" t="s">
        <v>290</v>
      </c>
      <c r="D133" s="401">
        <v>100</v>
      </c>
      <c r="E133" s="396">
        <v>1000</v>
      </c>
      <c r="F133" s="474">
        <f t="shared" si="21"/>
        <v>0.1</v>
      </c>
      <c r="G133" s="475">
        <v>100</v>
      </c>
      <c r="H133" s="396">
        <v>10</v>
      </c>
      <c r="I133" s="475">
        <f t="shared" si="22"/>
        <v>10</v>
      </c>
      <c r="J133" s="398">
        <v>0.05</v>
      </c>
      <c r="K133" s="396" t="s">
        <v>24</v>
      </c>
      <c r="L133" s="474" t="s">
        <v>27</v>
      </c>
      <c r="M133" s="361"/>
      <c r="N133" s="361"/>
      <c r="O133" s="227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>
      <c r="A134" s="402">
        <v>2511</v>
      </c>
      <c r="B134" s="468" t="s">
        <v>953</v>
      </c>
      <c r="C134" s="414" t="s">
        <v>51</v>
      </c>
      <c r="D134" s="401">
        <v>121</v>
      </c>
      <c r="E134" s="396">
        <v>1000</v>
      </c>
      <c r="F134" s="474">
        <f t="shared" si="21"/>
        <v>0.121</v>
      </c>
      <c r="G134" s="475">
        <v>22</v>
      </c>
      <c r="H134" s="396">
        <v>50</v>
      </c>
      <c r="I134" s="475">
        <f t="shared" si="22"/>
        <v>0.44</v>
      </c>
      <c r="J134" s="398">
        <v>0.5</v>
      </c>
      <c r="K134" s="396" t="s">
        <v>28</v>
      </c>
      <c r="L134" s="474" t="s">
        <v>25</v>
      </c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>
      <c r="A135" s="402">
        <v>2512</v>
      </c>
      <c r="B135" s="468" t="s">
        <v>953</v>
      </c>
      <c r="C135" s="414" t="s">
        <v>291</v>
      </c>
      <c r="D135" s="401">
        <v>650</v>
      </c>
      <c r="E135" s="396">
        <v>1000</v>
      </c>
      <c r="F135" s="474">
        <f t="shared" si="21"/>
        <v>0.65</v>
      </c>
      <c r="G135" s="475">
        <v>25</v>
      </c>
      <c r="H135" s="396">
        <v>50</v>
      </c>
      <c r="I135" s="475">
        <f t="shared" si="22"/>
        <v>0.5</v>
      </c>
      <c r="J135" s="398">
        <v>1</v>
      </c>
      <c r="K135" s="396" t="s">
        <v>35</v>
      </c>
      <c r="L135" s="474" t="s">
        <v>25</v>
      </c>
      <c r="M135" s="361"/>
      <c r="N135" s="361"/>
      <c r="O135" s="227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>
      <c r="A136" s="402">
        <v>2513</v>
      </c>
      <c r="B136" s="468" t="s">
        <v>953</v>
      </c>
      <c r="C136" s="414" t="s">
        <v>52</v>
      </c>
      <c r="D136" s="401">
        <v>5.5</v>
      </c>
      <c r="E136" s="396">
        <v>1000</v>
      </c>
      <c r="F136" s="474">
        <f>D136/E136</f>
        <v>5.4999999999999997E-3</v>
      </c>
      <c r="G136" s="475">
        <v>0.66</v>
      </c>
      <c r="H136" s="396">
        <v>10</v>
      </c>
      <c r="I136" s="475">
        <f t="shared" si="22"/>
        <v>6.6000000000000003E-2</v>
      </c>
      <c r="J136" s="398">
        <v>0.05</v>
      </c>
      <c r="K136" s="396" t="s">
        <v>24</v>
      </c>
      <c r="L136" s="474" t="s">
        <v>25</v>
      </c>
      <c r="M136" s="361"/>
      <c r="N136" s="361"/>
      <c r="O136" s="227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>
      <c r="A137" s="402">
        <v>2514</v>
      </c>
      <c r="B137" s="468" t="s">
        <v>953</v>
      </c>
      <c r="C137" s="414" t="s">
        <v>292</v>
      </c>
      <c r="D137" s="401">
        <v>1000</v>
      </c>
      <c r="E137" s="396">
        <v>1000</v>
      </c>
      <c r="F137" s="474">
        <f>D137/E137</f>
        <v>1</v>
      </c>
      <c r="G137" s="475">
        <v>423</v>
      </c>
      <c r="H137" s="396">
        <v>10</v>
      </c>
      <c r="I137" s="475">
        <f t="shared" si="22"/>
        <v>42.3</v>
      </c>
      <c r="J137" s="398">
        <v>0.5</v>
      </c>
      <c r="K137" s="396" t="s">
        <v>28</v>
      </c>
      <c r="L137" s="474" t="s">
        <v>25</v>
      </c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>
      <c r="A138" s="402">
        <v>2515</v>
      </c>
      <c r="B138" s="468" t="s">
        <v>953</v>
      </c>
      <c r="C138" s="414" t="s">
        <v>53</v>
      </c>
      <c r="D138" s="484"/>
      <c r="E138" s="485"/>
      <c r="F138" s="486">
        <v>10</v>
      </c>
      <c r="G138" s="487"/>
      <c r="H138" s="485"/>
      <c r="I138" s="487">
        <v>10</v>
      </c>
      <c r="J138" s="488">
        <v>1</v>
      </c>
      <c r="K138" s="485" t="s">
        <v>45</v>
      </c>
      <c r="L138" s="486" t="s">
        <v>45</v>
      </c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>
      <c r="A139" s="402">
        <v>2516</v>
      </c>
      <c r="B139" s="468" t="s">
        <v>953</v>
      </c>
      <c r="C139" s="414" t="s">
        <v>54</v>
      </c>
      <c r="D139" s="401"/>
      <c r="E139" s="396"/>
      <c r="F139" s="474">
        <v>10</v>
      </c>
      <c r="G139" s="475"/>
      <c r="H139" s="396"/>
      <c r="I139" s="475">
        <v>10</v>
      </c>
      <c r="J139" s="398">
        <v>0.05</v>
      </c>
      <c r="K139" s="396" t="s">
        <v>45</v>
      </c>
      <c r="L139" s="474" t="s">
        <v>45</v>
      </c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>
      <c r="A140" s="402">
        <v>2517</v>
      </c>
      <c r="B140" s="468" t="s">
        <v>953</v>
      </c>
      <c r="C140" s="489" t="s">
        <v>293</v>
      </c>
      <c r="D140" s="401">
        <v>100</v>
      </c>
      <c r="E140" s="396">
        <v>1000</v>
      </c>
      <c r="F140" s="474">
        <f t="shared" ref="F140:F142" si="23">D140/E140</f>
        <v>0.1</v>
      </c>
      <c r="G140" s="475"/>
      <c r="H140" s="396"/>
      <c r="I140" s="475">
        <f t="shared" ref="I140:I141" si="24">F140</f>
        <v>0.1</v>
      </c>
      <c r="J140" s="398">
        <v>0.05</v>
      </c>
      <c r="K140" s="396" t="s">
        <v>24</v>
      </c>
      <c r="L140" s="474" t="s">
        <v>27</v>
      </c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>
      <c r="A141" s="402">
        <v>2518</v>
      </c>
      <c r="B141" s="468" t="s">
        <v>953</v>
      </c>
      <c r="C141" s="489" t="s">
        <v>294</v>
      </c>
      <c r="D141" s="401">
        <v>100</v>
      </c>
      <c r="E141" s="396">
        <v>1000</v>
      </c>
      <c r="F141" s="474">
        <f t="shared" si="23"/>
        <v>0.1</v>
      </c>
      <c r="G141" s="475"/>
      <c r="H141" s="396"/>
      <c r="I141" s="475">
        <f t="shared" si="24"/>
        <v>0.1</v>
      </c>
      <c r="J141" s="398">
        <v>0.05</v>
      </c>
      <c r="K141" s="396" t="s">
        <v>24</v>
      </c>
      <c r="L141" s="474" t="s">
        <v>27</v>
      </c>
      <c r="M141" s="359"/>
      <c r="N141" s="359"/>
      <c r="O141" s="228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>
      <c r="A142" s="402">
        <v>2519</v>
      </c>
      <c r="B142" s="468" t="s">
        <v>953</v>
      </c>
      <c r="C142" s="490" t="s">
        <v>295</v>
      </c>
      <c r="D142" s="401">
        <v>3.6</v>
      </c>
      <c r="E142" s="396">
        <v>1000</v>
      </c>
      <c r="F142" s="474">
        <f t="shared" si="23"/>
        <v>3.5999999999999999E-3</v>
      </c>
      <c r="G142" s="475">
        <v>0.47</v>
      </c>
      <c r="H142" s="396">
        <v>10</v>
      </c>
      <c r="I142" s="475">
        <f>G142/H142</f>
        <v>4.7E-2</v>
      </c>
      <c r="J142" s="398">
        <v>0.05</v>
      </c>
      <c r="K142" s="396" t="s">
        <v>24</v>
      </c>
      <c r="L142" s="474" t="s">
        <v>26</v>
      </c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>
      <c r="A143" s="413">
        <v>2520</v>
      </c>
      <c r="B143" s="468" t="s">
        <v>953</v>
      </c>
      <c r="C143" s="490" t="s">
        <v>703</v>
      </c>
      <c r="D143" s="401">
        <v>100</v>
      </c>
      <c r="E143" s="396">
        <v>1000</v>
      </c>
      <c r="F143" s="474">
        <v>0.1</v>
      </c>
      <c r="G143" s="475">
        <v>100</v>
      </c>
      <c r="H143" s="396">
        <v>50</v>
      </c>
      <c r="I143" s="475">
        <v>2</v>
      </c>
      <c r="J143" s="398">
        <v>0.05</v>
      </c>
      <c r="K143" s="396" t="s">
        <v>24</v>
      </c>
      <c r="L143" s="474" t="s">
        <v>27</v>
      </c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>
      <c r="A144" s="402">
        <v>2521</v>
      </c>
      <c r="B144" s="468" t="s">
        <v>953</v>
      </c>
      <c r="C144" s="476" t="s">
        <v>704</v>
      </c>
      <c r="D144" s="401">
        <v>21</v>
      </c>
      <c r="E144" s="396">
        <v>10000</v>
      </c>
      <c r="F144" s="474">
        <f>D144/E144</f>
        <v>2.0999999999999999E-3</v>
      </c>
      <c r="G144" s="475"/>
      <c r="H144" s="396"/>
      <c r="I144" s="475">
        <f>+F144</f>
        <v>2.0999999999999999E-3</v>
      </c>
      <c r="J144" s="398">
        <v>0.05</v>
      </c>
      <c r="K144" s="396" t="s">
        <v>24</v>
      </c>
      <c r="L144" s="474" t="s">
        <v>27</v>
      </c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>
      <c r="A145" s="402">
        <v>2522</v>
      </c>
      <c r="B145" s="468" t="s">
        <v>953</v>
      </c>
      <c r="C145" s="476" t="s">
        <v>296</v>
      </c>
      <c r="D145" s="491">
        <v>100</v>
      </c>
      <c r="E145" s="389">
        <v>1000</v>
      </c>
      <c r="F145" s="492">
        <f>D145/E145</f>
        <v>0.1</v>
      </c>
      <c r="G145" s="493"/>
      <c r="H145" s="389"/>
      <c r="I145" s="493">
        <f>F145</f>
        <v>0.1</v>
      </c>
      <c r="J145" s="391">
        <v>0.05</v>
      </c>
      <c r="K145" s="389" t="s">
        <v>24</v>
      </c>
      <c r="L145" s="492" t="s">
        <v>26</v>
      </c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>
      <c r="A146" s="402">
        <v>2523</v>
      </c>
      <c r="B146" s="468" t="s">
        <v>953</v>
      </c>
      <c r="C146" s="414" t="s">
        <v>297</v>
      </c>
      <c r="D146" s="491">
        <v>207</v>
      </c>
      <c r="E146" s="389">
        <v>1000</v>
      </c>
      <c r="F146" s="492">
        <f>D146/E146</f>
        <v>0.20699999999999999</v>
      </c>
      <c r="G146" s="493"/>
      <c r="H146" s="389"/>
      <c r="I146" s="493">
        <f>F146</f>
        <v>0.20699999999999999</v>
      </c>
      <c r="J146" s="391">
        <v>1</v>
      </c>
      <c r="K146" s="389" t="s">
        <v>45</v>
      </c>
      <c r="L146" s="492" t="s">
        <v>45</v>
      </c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>
      <c r="A147" s="402">
        <v>2524</v>
      </c>
      <c r="B147" s="468" t="s">
        <v>953</v>
      </c>
      <c r="C147" s="414" t="s">
        <v>55</v>
      </c>
      <c r="D147" s="401">
        <v>410</v>
      </c>
      <c r="E147" s="396">
        <v>1000</v>
      </c>
      <c r="F147" s="474">
        <f t="shared" ref="F147:F148" si="25">D147/E147</f>
        <v>0.41</v>
      </c>
      <c r="G147" s="475"/>
      <c r="H147" s="396"/>
      <c r="I147" s="475">
        <f t="shared" ref="I147:I148" si="26">F147</f>
        <v>0.41</v>
      </c>
      <c r="J147" s="398">
        <v>0.05</v>
      </c>
      <c r="K147" s="396" t="s">
        <v>24</v>
      </c>
      <c r="L147" s="474" t="s">
        <v>25</v>
      </c>
      <c r="M147" s="361"/>
      <c r="N147" s="361"/>
      <c r="O147" s="227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>
      <c r="A148" s="402">
        <v>2525</v>
      </c>
      <c r="B148" s="468" t="s">
        <v>953</v>
      </c>
      <c r="C148" s="414" t="s">
        <v>56</v>
      </c>
      <c r="D148" s="401">
        <v>14</v>
      </c>
      <c r="E148" s="396">
        <v>1000</v>
      </c>
      <c r="F148" s="474">
        <f t="shared" si="25"/>
        <v>1.4E-2</v>
      </c>
      <c r="G148" s="475"/>
      <c r="H148" s="396"/>
      <c r="I148" s="475">
        <f t="shared" si="26"/>
        <v>1.4E-2</v>
      </c>
      <c r="J148" s="398">
        <v>1</v>
      </c>
      <c r="K148" s="396" t="s">
        <v>45</v>
      </c>
      <c r="L148" s="474" t="s">
        <v>45</v>
      </c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>
      <c r="A149" s="402">
        <v>2526</v>
      </c>
      <c r="B149" s="468" t="s">
        <v>953</v>
      </c>
      <c r="C149" s="414" t="s">
        <v>298</v>
      </c>
      <c r="D149" s="401">
        <v>4.9000000000000004</v>
      </c>
      <c r="E149" s="396">
        <v>1000</v>
      </c>
      <c r="F149" s="474">
        <f>D149/E149</f>
        <v>4.9000000000000007E-3</v>
      </c>
      <c r="G149" s="475">
        <v>0.7</v>
      </c>
      <c r="H149" s="396">
        <v>50</v>
      </c>
      <c r="I149" s="475">
        <f>G149/H149</f>
        <v>1.3999999999999999E-2</v>
      </c>
      <c r="J149" s="398">
        <v>0.01</v>
      </c>
      <c r="K149" s="396" t="s">
        <v>45</v>
      </c>
      <c r="L149" s="474" t="s">
        <v>45</v>
      </c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>
      <c r="A150" s="402">
        <v>2527</v>
      </c>
      <c r="B150" s="468" t="s">
        <v>953</v>
      </c>
      <c r="C150" s="414" t="s">
        <v>299</v>
      </c>
      <c r="D150" s="401">
        <v>2.4</v>
      </c>
      <c r="E150" s="396">
        <v>1000</v>
      </c>
      <c r="F150" s="474">
        <f>D150/E150</f>
        <v>2.3999999999999998E-3</v>
      </c>
      <c r="G150" s="475">
        <v>0.22</v>
      </c>
      <c r="H150" s="396">
        <v>50</v>
      </c>
      <c r="I150" s="475">
        <f>G150/H150</f>
        <v>4.4000000000000003E-3</v>
      </c>
      <c r="J150" s="398">
        <v>0.01</v>
      </c>
      <c r="K150" s="396" t="s">
        <v>45</v>
      </c>
      <c r="L150" s="474" t="s">
        <v>45</v>
      </c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>
      <c r="A151" s="402">
        <v>2528</v>
      </c>
      <c r="B151" s="468" t="s">
        <v>953</v>
      </c>
      <c r="C151" s="414" t="s">
        <v>57</v>
      </c>
      <c r="D151" s="401">
        <v>250</v>
      </c>
      <c r="E151" s="396">
        <v>1000</v>
      </c>
      <c r="F151" s="474">
        <f t="shared" ref="F151:F156" si="27">D151/E151</f>
        <v>0.25</v>
      </c>
      <c r="G151" s="475">
        <v>500</v>
      </c>
      <c r="H151" s="396">
        <v>50</v>
      </c>
      <c r="I151" s="475">
        <v>10</v>
      </c>
      <c r="J151" s="398">
        <v>0.05</v>
      </c>
      <c r="K151" s="396" t="s">
        <v>24</v>
      </c>
      <c r="L151" s="474" t="s">
        <v>27</v>
      </c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>
      <c r="A152" s="402">
        <v>2529</v>
      </c>
      <c r="B152" s="468" t="s">
        <v>953</v>
      </c>
      <c r="C152" s="414" t="s">
        <v>300</v>
      </c>
      <c r="D152" s="401">
        <v>1000</v>
      </c>
      <c r="E152" s="396">
        <v>1000</v>
      </c>
      <c r="F152" s="474">
        <f t="shared" si="27"/>
        <v>1</v>
      </c>
      <c r="G152" s="475"/>
      <c r="H152" s="396"/>
      <c r="I152" s="475">
        <f t="shared" ref="I152" si="28">F152</f>
        <v>1</v>
      </c>
      <c r="J152" s="398">
        <v>0.05</v>
      </c>
      <c r="K152" s="396" t="s">
        <v>24</v>
      </c>
      <c r="L152" s="474" t="s">
        <v>27</v>
      </c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>
      <c r="A153" s="413">
        <v>2530</v>
      </c>
      <c r="B153" s="468" t="s">
        <v>953</v>
      </c>
      <c r="C153" s="414" t="s">
        <v>705</v>
      </c>
      <c r="D153" s="401">
        <v>100</v>
      </c>
      <c r="E153" s="396">
        <v>1000</v>
      </c>
      <c r="F153" s="474">
        <f t="shared" si="27"/>
        <v>0.1</v>
      </c>
      <c r="G153" s="475">
        <v>100</v>
      </c>
      <c r="H153" s="396">
        <v>50</v>
      </c>
      <c r="I153" s="487">
        <f>G153/H153</f>
        <v>2</v>
      </c>
      <c r="J153" s="398">
        <v>0.05</v>
      </c>
      <c r="K153" s="396" t="s">
        <v>24</v>
      </c>
      <c r="L153" s="474" t="s">
        <v>27</v>
      </c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>
      <c r="A154" s="402">
        <v>2531</v>
      </c>
      <c r="B154" s="468" t="s">
        <v>953</v>
      </c>
      <c r="C154" s="414" t="s">
        <v>58</v>
      </c>
      <c r="D154" s="401">
        <v>90</v>
      </c>
      <c r="E154" s="396">
        <v>1000</v>
      </c>
      <c r="F154" s="474">
        <f t="shared" si="27"/>
        <v>0.09</v>
      </c>
      <c r="G154" s="475">
        <v>0.78</v>
      </c>
      <c r="H154" s="396">
        <v>50</v>
      </c>
      <c r="I154" s="475">
        <f>G154/H154</f>
        <v>1.5600000000000001E-2</v>
      </c>
      <c r="J154" s="398">
        <v>0.05</v>
      </c>
      <c r="K154" s="396" t="s">
        <v>24</v>
      </c>
      <c r="L154" s="474" t="s">
        <v>27</v>
      </c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>
      <c r="A155" s="402">
        <v>2532</v>
      </c>
      <c r="B155" s="468" t="s">
        <v>953</v>
      </c>
      <c r="C155" s="414" t="s">
        <v>59</v>
      </c>
      <c r="D155" s="401">
        <v>1000</v>
      </c>
      <c r="E155" s="396">
        <v>1000</v>
      </c>
      <c r="F155" s="474">
        <f t="shared" si="27"/>
        <v>1</v>
      </c>
      <c r="G155" s="475"/>
      <c r="H155" s="396"/>
      <c r="I155" s="475">
        <f>F155</f>
        <v>1</v>
      </c>
      <c r="J155" s="398">
        <v>0.5</v>
      </c>
      <c r="K155" s="396" t="s">
        <v>28</v>
      </c>
      <c r="L155" s="474" t="s">
        <v>25</v>
      </c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>
      <c r="A156" s="402">
        <v>2533</v>
      </c>
      <c r="B156" s="468" t="s">
        <v>953</v>
      </c>
      <c r="C156" s="414" t="s">
        <v>60</v>
      </c>
      <c r="D156" s="401">
        <v>250</v>
      </c>
      <c r="E156" s="396">
        <v>5000</v>
      </c>
      <c r="F156" s="474">
        <f t="shared" si="27"/>
        <v>0.05</v>
      </c>
      <c r="G156" s="475"/>
      <c r="H156" s="396"/>
      <c r="I156" s="475">
        <f>F156</f>
        <v>0.05</v>
      </c>
      <c r="J156" s="398">
        <v>0.5</v>
      </c>
      <c r="K156" s="396" t="s">
        <v>28</v>
      </c>
      <c r="L156" s="474" t="s">
        <v>25</v>
      </c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>
      <c r="A157" s="402">
        <v>2534</v>
      </c>
      <c r="B157" s="468" t="s">
        <v>953</v>
      </c>
      <c r="C157" s="414" t="s">
        <v>61</v>
      </c>
      <c r="D157" s="401"/>
      <c r="E157" s="396"/>
      <c r="F157" s="474">
        <v>10</v>
      </c>
      <c r="G157" s="475"/>
      <c r="H157" s="396"/>
      <c r="I157" s="475">
        <v>10</v>
      </c>
      <c r="J157" s="398">
        <v>0.05</v>
      </c>
      <c r="K157" s="396" t="s">
        <v>45</v>
      </c>
      <c r="L157" s="474" t="s">
        <v>45</v>
      </c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>
      <c r="A158" s="402">
        <v>2535</v>
      </c>
      <c r="B158" s="468" t="s">
        <v>953</v>
      </c>
      <c r="C158" s="414" t="s">
        <v>706</v>
      </c>
      <c r="D158" s="401"/>
      <c r="E158" s="396"/>
      <c r="F158" s="474">
        <v>10</v>
      </c>
      <c r="G158" s="475"/>
      <c r="H158" s="396"/>
      <c r="I158" s="475">
        <v>10</v>
      </c>
      <c r="J158" s="398">
        <v>1</v>
      </c>
      <c r="K158" s="396" t="s">
        <v>45</v>
      </c>
      <c r="L158" s="474" t="s">
        <v>45</v>
      </c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>
      <c r="A159" s="402">
        <v>2536</v>
      </c>
      <c r="B159" s="468" t="s">
        <v>953</v>
      </c>
      <c r="C159" s="414" t="s">
        <v>62</v>
      </c>
      <c r="D159" s="401">
        <v>9100</v>
      </c>
      <c r="E159" s="396">
        <v>5000</v>
      </c>
      <c r="F159" s="474">
        <f t="shared" ref="F159" si="29">D159/E159</f>
        <v>1.82</v>
      </c>
      <c r="G159" s="475"/>
      <c r="H159" s="396"/>
      <c r="I159" s="475">
        <f>F159</f>
        <v>1.82</v>
      </c>
      <c r="J159" s="398">
        <v>0.5</v>
      </c>
      <c r="K159" s="396" t="s">
        <v>28</v>
      </c>
      <c r="L159" s="474" t="s">
        <v>26</v>
      </c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>
      <c r="A160" s="402">
        <v>2537</v>
      </c>
      <c r="B160" s="468" t="s">
        <v>953</v>
      </c>
      <c r="C160" s="414" t="s">
        <v>707</v>
      </c>
      <c r="D160" s="401"/>
      <c r="E160" s="396"/>
      <c r="F160" s="474">
        <v>10</v>
      </c>
      <c r="G160" s="475"/>
      <c r="H160" s="396"/>
      <c r="I160" s="475">
        <v>10</v>
      </c>
      <c r="J160" s="398">
        <v>1</v>
      </c>
      <c r="K160" s="396" t="s">
        <v>45</v>
      </c>
      <c r="L160" s="474" t="s">
        <v>45</v>
      </c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>
      <c r="A161" s="402">
        <v>2538</v>
      </c>
      <c r="B161" s="468" t="s">
        <v>953</v>
      </c>
      <c r="C161" s="414" t="s">
        <v>301</v>
      </c>
      <c r="D161" s="401">
        <v>1000</v>
      </c>
      <c r="E161" s="396">
        <v>10000</v>
      </c>
      <c r="F161" s="474">
        <f t="shared" ref="F161:F167" si="30">D161/E161</f>
        <v>0.1</v>
      </c>
      <c r="G161" s="475"/>
      <c r="H161" s="396"/>
      <c r="I161" s="475">
        <f t="shared" ref="I161:I163" si="31">F161</f>
        <v>0.1</v>
      </c>
      <c r="J161" s="398">
        <v>1</v>
      </c>
      <c r="K161" s="396" t="s">
        <v>35</v>
      </c>
      <c r="L161" s="474" t="s">
        <v>25</v>
      </c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>
      <c r="A162" s="402">
        <v>2539</v>
      </c>
      <c r="B162" s="468" t="s">
        <v>953</v>
      </c>
      <c r="C162" s="414" t="s">
        <v>302</v>
      </c>
      <c r="D162" s="401">
        <v>1000</v>
      </c>
      <c r="E162" s="396">
        <v>10000</v>
      </c>
      <c r="F162" s="474">
        <f t="shared" si="30"/>
        <v>0.1</v>
      </c>
      <c r="G162" s="475"/>
      <c r="H162" s="396"/>
      <c r="I162" s="475">
        <f t="shared" si="31"/>
        <v>0.1</v>
      </c>
      <c r="J162" s="398">
        <v>0.05</v>
      </c>
      <c r="K162" s="396" t="s">
        <v>24</v>
      </c>
      <c r="L162" s="474" t="s">
        <v>27</v>
      </c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>
      <c r="A163" s="402">
        <v>2540</v>
      </c>
      <c r="B163" s="468" t="s">
        <v>953</v>
      </c>
      <c r="C163" s="414" t="s">
        <v>63</v>
      </c>
      <c r="D163" s="401">
        <v>450</v>
      </c>
      <c r="E163" s="396">
        <v>1000</v>
      </c>
      <c r="F163" s="474">
        <f t="shared" si="30"/>
        <v>0.45</v>
      </c>
      <c r="G163" s="475"/>
      <c r="H163" s="396"/>
      <c r="I163" s="475">
        <f t="shared" si="31"/>
        <v>0.45</v>
      </c>
      <c r="J163" s="398">
        <v>0.05</v>
      </c>
      <c r="K163" s="396" t="s">
        <v>24</v>
      </c>
      <c r="L163" s="474" t="s">
        <v>26</v>
      </c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>
      <c r="A164" s="402">
        <v>2541</v>
      </c>
      <c r="B164" s="468" t="s">
        <v>953</v>
      </c>
      <c r="C164" s="414" t="s">
        <v>708</v>
      </c>
      <c r="D164" s="401">
        <v>230</v>
      </c>
      <c r="E164" s="396">
        <v>1000</v>
      </c>
      <c r="F164" s="474">
        <f t="shared" si="30"/>
        <v>0.23</v>
      </c>
      <c r="G164" s="475">
        <v>31</v>
      </c>
      <c r="H164" s="396">
        <v>100</v>
      </c>
      <c r="I164" s="475">
        <f>G164/H164</f>
        <v>0.31</v>
      </c>
      <c r="J164" s="398">
        <v>0.15</v>
      </c>
      <c r="K164" s="396" t="s">
        <v>24</v>
      </c>
      <c r="L164" s="474" t="s">
        <v>25</v>
      </c>
      <c r="M164" s="361"/>
      <c r="N164" s="361"/>
      <c r="O164" s="227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>
      <c r="A165" s="402">
        <v>2542</v>
      </c>
      <c r="B165" s="468" t="s">
        <v>953</v>
      </c>
      <c r="C165" s="414" t="s">
        <v>64</v>
      </c>
      <c r="D165" s="401"/>
      <c r="E165" s="396"/>
      <c r="F165" s="474">
        <v>10</v>
      </c>
      <c r="G165" s="475"/>
      <c r="H165" s="396"/>
      <c r="I165" s="475">
        <v>10</v>
      </c>
      <c r="J165" s="398">
        <v>0.05</v>
      </c>
      <c r="K165" s="396" t="s">
        <v>45</v>
      </c>
      <c r="L165" s="474" t="s">
        <v>45</v>
      </c>
      <c r="M165" s="361"/>
      <c r="N165" s="361"/>
      <c r="O165" s="227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>
      <c r="A166" s="402">
        <v>2543</v>
      </c>
      <c r="B166" s="468" t="s">
        <v>953</v>
      </c>
      <c r="C166" s="414" t="s">
        <v>303</v>
      </c>
      <c r="D166" s="401">
        <v>28</v>
      </c>
      <c r="E166" s="396">
        <v>1000</v>
      </c>
      <c r="F166" s="474">
        <f t="shared" si="30"/>
        <v>2.8000000000000001E-2</v>
      </c>
      <c r="G166" s="475">
        <v>0.05</v>
      </c>
      <c r="H166" s="396">
        <v>10</v>
      </c>
      <c r="I166" s="475">
        <f>G166/H166</f>
        <v>5.0000000000000001E-3</v>
      </c>
      <c r="J166" s="398">
        <v>0.05</v>
      </c>
      <c r="K166" s="396" t="s">
        <v>45</v>
      </c>
      <c r="L166" s="474" t="s">
        <v>45</v>
      </c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>
      <c r="A167" s="413">
        <v>2544</v>
      </c>
      <c r="B167" s="468" t="s">
        <v>953</v>
      </c>
      <c r="C167" s="414" t="s">
        <v>709</v>
      </c>
      <c r="D167" s="401">
        <v>25</v>
      </c>
      <c r="E167" s="396">
        <v>5000</v>
      </c>
      <c r="F167" s="474">
        <f t="shared" si="30"/>
        <v>5.0000000000000001E-3</v>
      </c>
      <c r="G167" s="475"/>
      <c r="H167" s="396"/>
      <c r="I167" s="475">
        <f t="shared" ref="I167" si="32">F167</f>
        <v>5.0000000000000001E-3</v>
      </c>
      <c r="J167" s="398">
        <v>0.05</v>
      </c>
      <c r="K167" s="396" t="s">
        <v>24</v>
      </c>
      <c r="L167" s="474" t="s">
        <v>27</v>
      </c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>
      <c r="A168" s="402">
        <v>2545</v>
      </c>
      <c r="B168" s="468" t="s">
        <v>953</v>
      </c>
      <c r="C168" s="476" t="s">
        <v>117</v>
      </c>
      <c r="D168" s="401">
        <v>113</v>
      </c>
      <c r="E168" s="396">
        <v>5000</v>
      </c>
      <c r="F168" s="494">
        <f>D168/E168</f>
        <v>2.2599999999999999E-2</v>
      </c>
      <c r="G168" s="475"/>
      <c r="H168" s="396"/>
      <c r="I168" s="495">
        <f>+F168</f>
        <v>2.2599999999999999E-2</v>
      </c>
      <c r="J168" s="398">
        <v>0.05</v>
      </c>
      <c r="K168" s="396" t="s">
        <v>24</v>
      </c>
      <c r="L168" s="474" t="s">
        <v>26</v>
      </c>
      <c r="M168" s="361"/>
      <c r="N168" s="361"/>
      <c r="O168" s="227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>
      <c r="A169" s="402">
        <v>2546</v>
      </c>
      <c r="B169" s="468" t="s">
        <v>953</v>
      </c>
      <c r="C169" s="414" t="s">
        <v>304</v>
      </c>
      <c r="D169" s="401">
        <v>0.17</v>
      </c>
      <c r="E169" s="396">
        <v>1000</v>
      </c>
      <c r="F169" s="474">
        <f>D169/E169</f>
        <v>1.7000000000000001E-4</v>
      </c>
      <c r="G169" s="475">
        <v>6.0000000000000001E-3</v>
      </c>
      <c r="H169" s="396">
        <v>50</v>
      </c>
      <c r="I169" s="475">
        <f>G169/H169</f>
        <v>1.2E-4</v>
      </c>
      <c r="J169" s="398">
        <v>0.01</v>
      </c>
      <c r="K169" s="396" t="s">
        <v>24</v>
      </c>
      <c r="L169" s="474" t="s">
        <v>27</v>
      </c>
      <c r="M169" s="361"/>
      <c r="N169" s="361"/>
      <c r="O169" s="227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>
      <c r="A170" s="402">
        <v>2547</v>
      </c>
      <c r="B170" s="468" t="s">
        <v>953</v>
      </c>
      <c r="C170" s="414" t="s">
        <v>305</v>
      </c>
      <c r="D170" s="401">
        <v>18</v>
      </c>
      <c r="E170" s="396">
        <v>1000</v>
      </c>
      <c r="F170" s="474">
        <f>D170/E170</f>
        <v>1.7999999999999999E-2</v>
      </c>
      <c r="G170" s="475"/>
      <c r="H170" s="396"/>
      <c r="I170" s="475">
        <f>F170</f>
        <v>1.7999999999999999E-2</v>
      </c>
      <c r="J170" s="398">
        <v>0.01</v>
      </c>
      <c r="K170" s="396" t="s">
        <v>24</v>
      </c>
      <c r="L170" s="474" t="s">
        <v>27</v>
      </c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>
      <c r="A171" s="402">
        <v>2548</v>
      </c>
      <c r="B171" s="468" t="s">
        <v>953</v>
      </c>
      <c r="C171" s="414" t="s">
        <v>306</v>
      </c>
      <c r="D171" s="401">
        <v>1972</v>
      </c>
      <c r="E171" s="396">
        <v>1000</v>
      </c>
      <c r="F171" s="474">
        <f>D171/E171</f>
        <v>1.972</v>
      </c>
      <c r="G171" s="475"/>
      <c r="H171" s="396"/>
      <c r="I171" s="495">
        <f>+F171</f>
        <v>1.972</v>
      </c>
      <c r="J171" s="398">
        <v>0.05</v>
      </c>
      <c r="K171" s="396" t="s">
        <v>24</v>
      </c>
      <c r="L171" s="474" t="s">
        <v>26</v>
      </c>
      <c r="M171" s="361"/>
      <c r="N171" s="361"/>
      <c r="O171" s="227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>
      <c r="A172" s="402">
        <v>2549</v>
      </c>
      <c r="B172" s="468" t="s">
        <v>953</v>
      </c>
      <c r="C172" s="414" t="s">
        <v>65</v>
      </c>
      <c r="D172" s="401">
        <v>2</v>
      </c>
      <c r="E172" s="396">
        <v>1000</v>
      </c>
      <c r="F172" s="474">
        <f t="shared" ref="F172:F226" si="33">D172/E172</f>
        <v>2E-3</v>
      </c>
      <c r="G172" s="475"/>
      <c r="H172" s="396"/>
      <c r="I172" s="475">
        <f t="shared" ref="I172:I176" si="34">F172</f>
        <v>2E-3</v>
      </c>
      <c r="J172" s="398">
        <v>0.5</v>
      </c>
      <c r="K172" s="396" t="s">
        <v>28</v>
      </c>
      <c r="L172" s="474" t="s">
        <v>25</v>
      </c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>
      <c r="A173" s="402">
        <v>2550</v>
      </c>
      <c r="B173" s="468" t="s">
        <v>953</v>
      </c>
      <c r="C173" s="414" t="s">
        <v>66</v>
      </c>
      <c r="D173" s="401">
        <v>10</v>
      </c>
      <c r="E173" s="396">
        <v>1000</v>
      </c>
      <c r="F173" s="474">
        <f>D173/E173</f>
        <v>0.01</v>
      </c>
      <c r="G173" s="475"/>
      <c r="H173" s="396"/>
      <c r="I173" s="475">
        <f t="shared" si="34"/>
        <v>0.01</v>
      </c>
      <c r="J173" s="398">
        <v>1</v>
      </c>
      <c r="K173" s="396" t="s">
        <v>35</v>
      </c>
      <c r="L173" s="474" t="s">
        <v>25</v>
      </c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>
      <c r="A174" s="402">
        <v>2551</v>
      </c>
      <c r="B174" s="468" t="s">
        <v>953</v>
      </c>
      <c r="C174" s="414" t="s">
        <v>307</v>
      </c>
      <c r="D174" s="401">
        <v>100</v>
      </c>
      <c r="E174" s="396">
        <v>1000</v>
      </c>
      <c r="F174" s="474">
        <f t="shared" ref="F174" si="35">D174/E174</f>
        <v>0.1</v>
      </c>
      <c r="G174" s="475"/>
      <c r="H174" s="396"/>
      <c r="I174" s="475">
        <f t="shared" si="34"/>
        <v>0.1</v>
      </c>
      <c r="J174" s="398">
        <v>0.05</v>
      </c>
      <c r="K174" s="396" t="s">
        <v>24</v>
      </c>
      <c r="L174" s="474" t="s">
        <v>27</v>
      </c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>
      <c r="A175" s="402">
        <v>2552</v>
      </c>
      <c r="B175" s="468" t="s">
        <v>953</v>
      </c>
      <c r="C175" s="414" t="s">
        <v>67</v>
      </c>
      <c r="D175" s="401">
        <v>655</v>
      </c>
      <c r="E175" s="396">
        <v>1000</v>
      </c>
      <c r="F175" s="474">
        <f t="shared" si="33"/>
        <v>0.65500000000000003</v>
      </c>
      <c r="G175" s="475"/>
      <c r="H175" s="396"/>
      <c r="I175" s="475">
        <f t="shared" si="34"/>
        <v>0.65500000000000003</v>
      </c>
      <c r="J175" s="398">
        <v>1</v>
      </c>
      <c r="K175" s="396" t="s">
        <v>35</v>
      </c>
      <c r="L175" s="474" t="s">
        <v>26</v>
      </c>
      <c r="M175" s="361"/>
      <c r="N175" s="361"/>
      <c r="O175" s="227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>
      <c r="A176" s="402">
        <v>2553</v>
      </c>
      <c r="B176" s="468" t="s">
        <v>953</v>
      </c>
      <c r="C176" s="414" t="s">
        <v>68</v>
      </c>
      <c r="D176" s="401">
        <v>530</v>
      </c>
      <c r="E176" s="396">
        <v>1000</v>
      </c>
      <c r="F176" s="474">
        <f t="shared" si="33"/>
        <v>0.53</v>
      </c>
      <c r="G176" s="475"/>
      <c r="H176" s="396"/>
      <c r="I176" s="475">
        <f t="shared" si="34"/>
        <v>0.53</v>
      </c>
      <c r="J176" s="398">
        <v>1</v>
      </c>
      <c r="K176" s="396" t="s">
        <v>35</v>
      </c>
      <c r="L176" s="474" t="s">
        <v>25</v>
      </c>
      <c r="M176" s="361"/>
      <c r="N176" s="361"/>
      <c r="O176" s="227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>
      <c r="A177" s="402">
        <v>2554</v>
      </c>
      <c r="B177" s="468" t="s">
        <v>953</v>
      </c>
      <c r="C177" s="414" t="s">
        <v>69</v>
      </c>
      <c r="D177" s="401">
        <v>0.2</v>
      </c>
      <c r="E177" s="396">
        <v>1000</v>
      </c>
      <c r="F177" s="474">
        <f t="shared" si="33"/>
        <v>2.0000000000000001E-4</v>
      </c>
      <c r="G177" s="475">
        <v>0.16</v>
      </c>
      <c r="H177" s="396">
        <v>100</v>
      </c>
      <c r="I177" s="475">
        <f>G177/H177</f>
        <v>1.6000000000000001E-3</v>
      </c>
      <c r="J177" s="398">
        <v>1</v>
      </c>
      <c r="K177" s="396" t="s">
        <v>35</v>
      </c>
      <c r="L177" s="474" t="s">
        <v>25</v>
      </c>
      <c r="M177" s="361"/>
      <c r="N177" s="361"/>
      <c r="O177" s="227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>
      <c r="A178" s="402">
        <v>2555</v>
      </c>
      <c r="B178" s="468" t="s">
        <v>953</v>
      </c>
      <c r="C178" s="414" t="s">
        <v>710</v>
      </c>
      <c r="D178" s="401">
        <v>81</v>
      </c>
      <c r="E178" s="396">
        <v>1000</v>
      </c>
      <c r="F178" s="474">
        <f t="shared" si="33"/>
        <v>8.1000000000000003E-2</v>
      </c>
      <c r="G178" s="475">
        <v>11.7</v>
      </c>
      <c r="H178" s="396">
        <v>50</v>
      </c>
      <c r="I178" s="475">
        <v>0.23400000000000001</v>
      </c>
      <c r="J178" s="398">
        <v>0.05</v>
      </c>
      <c r="K178" s="396" t="s">
        <v>24</v>
      </c>
      <c r="L178" s="474" t="s">
        <v>25</v>
      </c>
      <c r="M178" s="361"/>
      <c r="N178" s="361"/>
      <c r="O178" s="227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>
      <c r="A179" s="402">
        <v>2556</v>
      </c>
      <c r="B179" s="468" t="s">
        <v>953</v>
      </c>
      <c r="C179" s="414" t="s">
        <v>70</v>
      </c>
      <c r="D179" s="401">
        <v>100</v>
      </c>
      <c r="E179" s="396">
        <v>1000</v>
      </c>
      <c r="F179" s="474">
        <v>0.1</v>
      </c>
      <c r="G179" s="475">
        <v>5.5</v>
      </c>
      <c r="H179" s="396">
        <v>50</v>
      </c>
      <c r="I179" s="475">
        <v>0.11</v>
      </c>
      <c r="J179" s="398">
        <v>0.5</v>
      </c>
      <c r="K179" s="396" t="s">
        <v>28</v>
      </c>
      <c r="L179" s="474" t="s">
        <v>25</v>
      </c>
      <c r="M179" s="361"/>
      <c r="N179" s="361"/>
      <c r="O179" s="227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>
      <c r="A180" s="402">
        <v>2557</v>
      </c>
      <c r="B180" s="468" t="s">
        <v>953</v>
      </c>
      <c r="C180" s="414" t="s">
        <v>71</v>
      </c>
      <c r="D180" s="401">
        <v>10</v>
      </c>
      <c r="E180" s="396">
        <v>1000</v>
      </c>
      <c r="F180" s="474">
        <f t="shared" si="33"/>
        <v>0.01</v>
      </c>
      <c r="G180" s="475">
        <v>1</v>
      </c>
      <c r="H180" s="396">
        <v>10</v>
      </c>
      <c r="I180" s="475">
        <f>G180/H180</f>
        <v>0.1</v>
      </c>
      <c r="J180" s="398">
        <v>1</v>
      </c>
      <c r="K180" s="396" t="s">
        <v>35</v>
      </c>
      <c r="L180" s="474" t="s">
        <v>25</v>
      </c>
      <c r="M180" s="361"/>
      <c r="N180" s="361"/>
      <c r="O180" s="227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>
      <c r="A181" s="402">
        <v>2558</v>
      </c>
      <c r="B181" s="468" t="s">
        <v>953</v>
      </c>
      <c r="C181" s="414" t="s">
        <v>72</v>
      </c>
      <c r="D181" s="401">
        <v>4.2249999999999996</v>
      </c>
      <c r="E181" s="396">
        <v>1000</v>
      </c>
      <c r="F181" s="474">
        <f t="shared" si="33"/>
        <v>4.2249999999999996E-3</v>
      </c>
      <c r="G181" s="475">
        <v>0.11</v>
      </c>
      <c r="H181" s="396">
        <v>50</v>
      </c>
      <c r="I181" s="475">
        <f>G181/H181</f>
        <v>2.2000000000000001E-3</v>
      </c>
      <c r="J181" s="398">
        <v>0.05</v>
      </c>
      <c r="K181" s="396" t="s">
        <v>24</v>
      </c>
      <c r="L181" s="474" t="s">
        <v>26</v>
      </c>
      <c r="M181" s="361"/>
      <c r="N181" s="361"/>
      <c r="O181" s="227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>
      <c r="A182" s="402">
        <v>2559</v>
      </c>
      <c r="B182" s="468" t="s">
        <v>953</v>
      </c>
      <c r="C182" s="414" t="s">
        <v>73</v>
      </c>
      <c r="D182" s="401">
        <v>0.26</v>
      </c>
      <c r="E182" s="396">
        <v>1000</v>
      </c>
      <c r="F182" s="474">
        <f>D182/E182</f>
        <v>2.6000000000000003E-4</v>
      </c>
      <c r="G182" s="475">
        <v>3.9600000000000003E-2</v>
      </c>
      <c r="H182" s="396">
        <v>50</v>
      </c>
      <c r="I182" s="496">
        <f>G182/H182</f>
        <v>7.9200000000000006E-4</v>
      </c>
      <c r="J182" s="398">
        <v>0.05</v>
      </c>
      <c r="K182" s="396" t="s">
        <v>24</v>
      </c>
      <c r="L182" s="474" t="s">
        <v>26</v>
      </c>
      <c r="M182" s="361"/>
      <c r="N182" s="361"/>
      <c r="O182" s="227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>
      <c r="A183" s="483">
        <v>2560</v>
      </c>
      <c r="B183" s="468" t="s">
        <v>953</v>
      </c>
      <c r="C183" s="414" t="s">
        <v>74</v>
      </c>
      <c r="D183" s="401">
        <v>100</v>
      </c>
      <c r="E183" s="396">
        <v>1000</v>
      </c>
      <c r="F183" s="474">
        <f t="shared" si="33"/>
        <v>0.1</v>
      </c>
      <c r="G183" s="475"/>
      <c r="H183" s="396"/>
      <c r="I183" s="475">
        <f t="shared" ref="I183:I219" si="36">F183</f>
        <v>0.1</v>
      </c>
      <c r="J183" s="398">
        <v>0.05</v>
      </c>
      <c r="K183" s="396" t="s">
        <v>24</v>
      </c>
      <c r="L183" s="474" t="s">
        <v>27</v>
      </c>
      <c r="M183" s="361"/>
      <c r="N183" s="361"/>
      <c r="O183" s="227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>
      <c r="A184" s="483">
        <v>2561</v>
      </c>
      <c r="B184" s="468" t="s">
        <v>953</v>
      </c>
      <c r="C184" s="414" t="s">
        <v>75</v>
      </c>
      <c r="D184" s="401">
        <v>31</v>
      </c>
      <c r="E184" s="396">
        <v>1000</v>
      </c>
      <c r="F184" s="474">
        <f t="shared" si="33"/>
        <v>3.1E-2</v>
      </c>
      <c r="G184" s="475"/>
      <c r="H184" s="396"/>
      <c r="I184" s="475">
        <f t="shared" si="36"/>
        <v>3.1E-2</v>
      </c>
      <c r="J184" s="398">
        <v>0.05</v>
      </c>
      <c r="K184" s="396" t="s">
        <v>24</v>
      </c>
      <c r="L184" s="474" t="s">
        <v>26</v>
      </c>
      <c r="M184" s="361"/>
      <c r="N184" s="361"/>
      <c r="O184" s="227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>
      <c r="A185" s="483">
        <v>2562</v>
      </c>
      <c r="B185" s="468" t="s">
        <v>953</v>
      </c>
      <c r="C185" s="414" t="s">
        <v>76</v>
      </c>
      <c r="D185" s="401">
        <v>106</v>
      </c>
      <c r="E185" s="396">
        <v>1000</v>
      </c>
      <c r="F185" s="474">
        <f t="shared" si="33"/>
        <v>0.106</v>
      </c>
      <c r="G185" s="475"/>
      <c r="H185" s="396"/>
      <c r="I185" s="475">
        <f t="shared" si="36"/>
        <v>0.106</v>
      </c>
      <c r="J185" s="398">
        <v>0.05</v>
      </c>
      <c r="K185" s="396" t="s">
        <v>24</v>
      </c>
      <c r="L185" s="474" t="s">
        <v>27</v>
      </c>
      <c r="M185" s="361"/>
      <c r="N185" s="361"/>
      <c r="O185" s="227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>
      <c r="A186" s="483">
        <v>2563</v>
      </c>
      <c r="B186" s="468" t="s">
        <v>953</v>
      </c>
      <c r="C186" s="414" t="s">
        <v>77</v>
      </c>
      <c r="D186" s="401">
        <v>106</v>
      </c>
      <c r="E186" s="396">
        <v>1000</v>
      </c>
      <c r="F186" s="474">
        <f t="shared" si="33"/>
        <v>0.106</v>
      </c>
      <c r="G186" s="475"/>
      <c r="H186" s="396"/>
      <c r="I186" s="475">
        <f t="shared" si="36"/>
        <v>0.106</v>
      </c>
      <c r="J186" s="398">
        <v>0.05</v>
      </c>
      <c r="K186" s="396" t="s">
        <v>24</v>
      </c>
      <c r="L186" s="474" t="s">
        <v>26</v>
      </c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>
      <c r="A187" s="402">
        <v>2564</v>
      </c>
      <c r="B187" s="468" t="s">
        <v>953</v>
      </c>
      <c r="C187" s="414" t="s">
        <v>78</v>
      </c>
      <c r="D187" s="401">
        <v>51</v>
      </c>
      <c r="E187" s="396">
        <v>1000</v>
      </c>
      <c r="F187" s="474">
        <v>5.0999999999999997E-2</v>
      </c>
      <c r="G187" s="475"/>
      <c r="H187" s="396"/>
      <c r="I187" s="475">
        <v>5.0999999999999997E-2</v>
      </c>
      <c r="J187" s="398">
        <v>0.05</v>
      </c>
      <c r="K187" s="396" t="s">
        <v>24</v>
      </c>
      <c r="L187" s="474" t="s">
        <v>26</v>
      </c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>
      <c r="A188" s="483">
        <v>2565</v>
      </c>
      <c r="B188" s="468" t="s">
        <v>953</v>
      </c>
      <c r="C188" s="414" t="s">
        <v>79</v>
      </c>
      <c r="D188" s="401">
        <v>138</v>
      </c>
      <c r="E188" s="396">
        <v>1000</v>
      </c>
      <c r="F188" s="474">
        <f t="shared" si="33"/>
        <v>0.13800000000000001</v>
      </c>
      <c r="G188" s="475"/>
      <c r="H188" s="396"/>
      <c r="I188" s="475">
        <f t="shared" si="36"/>
        <v>0.13800000000000001</v>
      </c>
      <c r="J188" s="398">
        <v>0.05</v>
      </c>
      <c r="K188" s="396" t="s">
        <v>45</v>
      </c>
      <c r="L188" s="474" t="s">
        <v>45</v>
      </c>
      <c r="M188" s="361"/>
      <c r="N188" s="361"/>
      <c r="O188" s="227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>
      <c r="A189" s="483">
        <v>2566</v>
      </c>
      <c r="B189" s="468" t="s">
        <v>953</v>
      </c>
      <c r="C189" s="414" t="s">
        <v>80</v>
      </c>
      <c r="D189" s="401">
        <v>128</v>
      </c>
      <c r="E189" s="396">
        <v>5000</v>
      </c>
      <c r="F189" s="474">
        <f t="shared" si="33"/>
        <v>2.5600000000000001E-2</v>
      </c>
      <c r="G189" s="475"/>
      <c r="H189" s="396"/>
      <c r="I189" s="475">
        <f t="shared" si="36"/>
        <v>2.5600000000000001E-2</v>
      </c>
      <c r="J189" s="398">
        <v>0.05</v>
      </c>
      <c r="K189" s="396" t="s">
        <v>24</v>
      </c>
      <c r="L189" s="474" t="s">
        <v>26</v>
      </c>
      <c r="M189" s="361"/>
      <c r="N189" s="361"/>
      <c r="O189" s="227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>
      <c r="A190" s="483">
        <v>2567</v>
      </c>
      <c r="B190" s="468" t="s">
        <v>953</v>
      </c>
      <c r="C190" s="414" t="s">
        <v>81</v>
      </c>
      <c r="D190" s="401">
        <v>30</v>
      </c>
      <c r="E190" s="396">
        <v>1000</v>
      </c>
      <c r="F190" s="474">
        <f t="shared" si="33"/>
        <v>0.03</v>
      </c>
      <c r="G190" s="475"/>
      <c r="H190" s="396"/>
      <c r="I190" s="475">
        <f t="shared" si="36"/>
        <v>0.03</v>
      </c>
      <c r="J190" s="398">
        <v>0.05</v>
      </c>
      <c r="K190" s="396" t="s">
        <v>24</v>
      </c>
      <c r="L190" s="474" t="s">
        <v>27</v>
      </c>
      <c r="M190" s="361"/>
      <c r="N190" s="361"/>
      <c r="O190" s="227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>
      <c r="A191" s="483">
        <v>2568</v>
      </c>
      <c r="B191" s="468" t="s">
        <v>953</v>
      </c>
      <c r="C191" s="414" t="s">
        <v>82</v>
      </c>
      <c r="D191" s="401">
        <v>130</v>
      </c>
      <c r="E191" s="396">
        <v>1000</v>
      </c>
      <c r="F191" s="474">
        <f t="shared" si="33"/>
        <v>0.13</v>
      </c>
      <c r="G191" s="475"/>
      <c r="H191" s="396"/>
      <c r="I191" s="475">
        <f t="shared" si="36"/>
        <v>0.13</v>
      </c>
      <c r="J191" s="398">
        <v>0.05</v>
      </c>
      <c r="K191" s="396" t="s">
        <v>24</v>
      </c>
      <c r="L191" s="474" t="s">
        <v>27</v>
      </c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>
      <c r="A192" s="402">
        <v>2569</v>
      </c>
      <c r="B192" s="468" t="s">
        <v>953</v>
      </c>
      <c r="C192" s="414" t="s">
        <v>83</v>
      </c>
      <c r="D192" s="401">
        <v>48</v>
      </c>
      <c r="E192" s="396">
        <v>1000</v>
      </c>
      <c r="F192" s="474">
        <f>D192/E192</f>
        <v>4.8000000000000001E-2</v>
      </c>
      <c r="G192" s="475"/>
      <c r="H192" s="396"/>
      <c r="I192" s="475">
        <f>F192</f>
        <v>4.8000000000000001E-2</v>
      </c>
      <c r="J192" s="398">
        <v>1</v>
      </c>
      <c r="K192" s="396" t="s">
        <v>45</v>
      </c>
      <c r="L192" s="474" t="s">
        <v>45</v>
      </c>
      <c r="M192" s="361"/>
      <c r="N192" s="361"/>
      <c r="O192" s="227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>
      <c r="A193" s="402">
        <v>2570</v>
      </c>
      <c r="B193" s="468" t="s">
        <v>953</v>
      </c>
      <c r="C193" s="414" t="s">
        <v>84</v>
      </c>
      <c r="D193" s="401">
        <v>100</v>
      </c>
      <c r="E193" s="396">
        <v>1000</v>
      </c>
      <c r="F193" s="474">
        <v>0.1</v>
      </c>
      <c r="G193" s="475">
        <v>10</v>
      </c>
      <c r="H193" s="396">
        <v>50</v>
      </c>
      <c r="I193" s="475">
        <v>0.2</v>
      </c>
      <c r="J193" s="398">
        <v>0.05</v>
      </c>
      <c r="K193" s="396" t="s">
        <v>24</v>
      </c>
      <c r="L193" s="474" t="s">
        <v>26</v>
      </c>
      <c r="M193" s="361"/>
      <c r="N193" s="361"/>
      <c r="O193" s="227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>
      <c r="A194" s="402">
        <v>2571</v>
      </c>
      <c r="B194" s="468" t="s">
        <v>953</v>
      </c>
      <c r="C194" s="414" t="s">
        <v>308</v>
      </c>
      <c r="D194" s="401">
        <v>31.2</v>
      </c>
      <c r="E194" s="396">
        <v>1000</v>
      </c>
      <c r="F194" s="474">
        <f t="shared" si="33"/>
        <v>3.1199999999999999E-2</v>
      </c>
      <c r="G194" s="475"/>
      <c r="H194" s="396"/>
      <c r="I194" s="475">
        <f>F194</f>
        <v>3.1199999999999999E-2</v>
      </c>
      <c r="J194" s="398">
        <v>0.05</v>
      </c>
      <c r="K194" s="396" t="s">
        <v>24</v>
      </c>
      <c r="L194" s="474" t="s">
        <v>26</v>
      </c>
      <c r="M194" s="361"/>
      <c r="N194" s="361"/>
      <c r="O194" s="227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>
      <c r="A195" s="483">
        <v>2572</v>
      </c>
      <c r="B195" s="468" t="s">
        <v>953</v>
      </c>
      <c r="C195" s="414" t="s">
        <v>85</v>
      </c>
      <c r="D195" s="401">
        <v>208</v>
      </c>
      <c r="E195" s="396">
        <v>5000</v>
      </c>
      <c r="F195" s="474">
        <f t="shared" si="33"/>
        <v>4.1599999999999998E-2</v>
      </c>
      <c r="G195" s="475"/>
      <c r="H195" s="396"/>
      <c r="I195" s="475">
        <f t="shared" si="36"/>
        <v>4.1599999999999998E-2</v>
      </c>
      <c r="J195" s="398">
        <v>0.05</v>
      </c>
      <c r="K195" s="396" t="s">
        <v>24</v>
      </c>
      <c r="L195" s="474" t="s">
        <v>26</v>
      </c>
      <c r="M195" s="361"/>
      <c r="N195" s="361"/>
      <c r="O195" s="227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>
      <c r="A196" s="483">
        <v>2573</v>
      </c>
      <c r="B196" s="468" t="s">
        <v>953</v>
      </c>
      <c r="C196" s="414" t="s">
        <v>86</v>
      </c>
      <c r="D196" s="401">
        <v>95</v>
      </c>
      <c r="E196" s="396">
        <v>5000</v>
      </c>
      <c r="F196" s="474">
        <f t="shared" si="33"/>
        <v>1.9E-2</v>
      </c>
      <c r="G196" s="475"/>
      <c r="H196" s="396"/>
      <c r="I196" s="475">
        <f t="shared" si="36"/>
        <v>1.9E-2</v>
      </c>
      <c r="J196" s="398">
        <v>0.05</v>
      </c>
      <c r="K196" s="396" t="s">
        <v>24</v>
      </c>
      <c r="L196" s="474" t="s">
        <v>26</v>
      </c>
      <c r="M196" s="361"/>
      <c r="N196" s="361"/>
      <c r="O196" s="227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>
      <c r="A197" s="483">
        <v>2574</v>
      </c>
      <c r="B197" s="468" t="s">
        <v>953</v>
      </c>
      <c r="C197" s="414" t="s">
        <v>87</v>
      </c>
      <c r="D197" s="401">
        <v>6500</v>
      </c>
      <c r="E197" s="396">
        <v>1000</v>
      </c>
      <c r="F197" s="474">
        <f t="shared" si="33"/>
        <v>6.5</v>
      </c>
      <c r="G197" s="475"/>
      <c r="H197" s="396"/>
      <c r="I197" s="475">
        <f t="shared" si="36"/>
        <v>6.5</v>
      </c>
      <c r="J197" s="398">
        <v>0.05</v>
      </c>
      <c r="K197" s="396" t="s">
        <v>24</v>
      </c>
      <c r="L197" s="474" t="s">
        <v>27</v>
      </c>
      <c r="M197" s="361"/>
      <c r="N197" s="361"/>
      <c r="O197" s="227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>
      <c r="A198" s="402">
        <v>2575</v>
      </c>
      <c r="B198" s="468" t="s">
        <v>953</v>
      </c>
      <c r="C198" s="414" t="s">
        <v>88</v>
      </c>
      <c r="D198" s="401">
        <v>911</v>
      </c>
      <c r="E198" s="396">
        <v>1000</v>
      </c>
      <c r="F198" s="474">
        <f t="shared" si="33"/>
        <v>0.91100000000000003</v>
      </c>
      <c r="G198" s="475">
        <v>88</v>
      </c>
      <c r="H198" s="396">
        <v>10</v>
      </c>
      <c r="I198" s="475">
        <f>G198/H198</f>
        <v>8.8000000000000007</v>
      </c>
      <c r="J198" s="398">
        <v>0.05</v>
      </c>
      <c r="K198" s="396" t="s">
        <v>24</v>
      </c>
      <c r="L198" s="474" t="s">
        <v>27</v>
      </c>
      <c r="M198" s="361"/>
      <c r="N198" s="361"/>
      <c r="O198" s="227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>
      <c r="A199" s="402">
        <v>2576</v>
      </c>
      <c r="B199" s="468" t="s">
        <v>953</v>
      </c>
      <c r="C199" s="414" t="s">
        <v>89</v>
      </c>
      <c r="D199" s="401">
        <v>4400</v>
      </c>
      <c r="E199" s="396">
        <v>1000</v>
      </c>
      <c r="F199" s="474">
        <f>D199/E199</f>
        <v>4.4000000000000004</v>
      </c>
      <c r="G199" s="475">
        <v>100</v>
      </c>
      <c r="H199" s="396">
        <v>10</v>
      </c>
      <c r="I199" s="475">
        <f>G199/H199</f>
        <v>10</v>
      </c>
      <c r="J199" s="398">
        <v>0.05</v>
      </c>
      <c r="K199" s="396" t="s">
        <v>24</v>
      </c>
      <c r="L199" s="474" t="s">
        <v>27</v>
      </c>
      <c r="M199" s="361"/>
      <c r="N199" s="361"/>
      <c r="O199" s="227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>
      <c r="A200" s="402">
        <v>2577</v>
      </c>
      <c r="B200" s="468" t="s">
        <v>953</v>
      </c>
      <c r="C200" s="414" t="s">
        <v>90</v>
      </c>
      <c r="D200" s="401">
        <v>500</v>
      </c>
      <c r="E200" s="396">
        <v>1000</v>
      </c>
      <c r="F200" s="474">
        <f t="shared" ref="F200" si="37">D200/E200</f>
        <v>0.5</v>
      </c>
      <c r="G200" s="475"/>
      <c r="H200" s="396"/>
      <c r="I200" s="475">
        <f t="shared" ref="I200" si="38">F200</f>
        <v>0.5</v>
      </c>
      <c r="J200" s="398">
        <v>0.05</v>
      </c>
      <c r="K200" s="396" t="s">
        <v>24</v>
      </c>
      <c r="L200" s="474" t="s">
        <v>26</v>
      </c>
      <c r="M200" s="361"/>
      <c r="N200" s="361"/>
      <c r="O200" s="227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>
      <c r="A201" s="402">
        <v>2578</v>
      </c>
      <c r="B201" s="468" t="s">
        <v>953</v>
      </c>
      <c r="C201" s="414" t="s">
        <v>91</v>
      </c>
      <c r="D201" s="401">
        <v>3940</v>
      </c>
      <c r="E201" s="396">
        <v>5000</v>
      </c>
      <c r="F201" s="474">
        <f t="shared" si="33"/>
        <v>0.78800000000000003</v>
      </c>
      <c r="G201" s="475"/>
      <c r="H201" s="396"/>
      <c r="I201" s="475">
        <f t="shared" si="36"/>
        <v>0.78800000000000003</v>
      </c>
      <c r="J201" s="398">
        <v>0.05</v>
      </c>
      <c r="K201" s="396" t="s">
        <v>24</v>
      </c>
      <c r="L201" s="474" t="s">
        <v>26</v>
      </c>
      <c r="M201" s="361"/>
      <c r="N201" s="361"/>
      <c r="O201" s="227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>
      <c r="A202" s="402">
        <v>2579</v>
      </c>
      <c r="B202" s="468" t="s">
        <v>953</v>
      </c>
      <c r="C202" s="414" t="s">
        <v>92</v>
      </c>
      <c r="D202" s="401">
        <v>1254</v>
      </c>
      <c r="E202" s="396">
        <v>1000</v>
      </c>
      <c r="F202" s="474">
        <f t="shared" si="33"/>
        <v>1.254</v>
      </c>
      <c r="G202" s="475"/>
      <c r="H202" s="396"/>
      <c r="I202" s="475">
        <f t="shared" si="36"/>
        <v>1.254</v>
      </c>
      <c r="J202" s="398">
        <v>0.05</v>
      </c>
      <c r="K202" s="396" t="s">
        <v>24</v>
      </c>
      <c r="L202" s="474" t="s">
        <v>26</v>
      </c>
      <c r="M202" s="361"/>
      <c r="N202" s="361"/>
      <c r="O202" s="227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>
      <c r="A203" s="402">
        <v>2580</v>
      </c>
      <c r="B203" s="468" t="s">
        <v>953</v>
      </c>
      <c r="C203" s="414" t="s">
        <v>93</v>
      </c>
      <c r="D203" s="401">
        <v>943</v>
      </c>
      <c r="E203" s="396">
        <v>1000</v>
      </c>
      <c r="F203" s="474">
        <f t="shared" si="33"/>
        <v>0.94299999999999995</v>
      </c>
      <c r="G203" s="475">
        <v>320</v>
      </c>
      <c r="H203" s="396">
        <v>50</v>
      </c>
      <c r="I203" s="475">
        <f>G203/H203</f>
        <v>6.4</v>
      </c>
      <c r="J203" s="398">
        <v>0.5</v>
      </c>
      <c r="K203" s="396" t="s">
        <v>28</v>
      </c>
      <c r="L203" s="474" t="s">
        <v>26</v>
      </c>
      <c r="M203" s="361"/>
      <c r="N203" s="361"/>
      <c r="O203" s="227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>
      <c r="A204" s="402">
        <v>2581</v>
      </c>
      <c r="B204" s="468" t="s">
        <v>953</v>
      </c>
      <c r="C204" s="414" t="s">
        <v>94</v>
      </c>
      <c r="D204" s="401">
        <v>32000</v>
      </c>
      <c r="E204" s="396">
        <v>1000</v>
      </c>
      <c r="F204" s="474">
        <f t="shared" si="33"/>
        <v>32</v>
      </c>
      <c r="G204" s="400"/>
      <c r="H204" s="396"/>
      <c r="I204" s="397">
        <f t="shared" ref="I204" si="39">F204</f>
        <v>32</v>
      </c>
      <c r="J204" s="398">
        <v>0.05</v>
      </c>
      <c r="K204" s="396" t="s">
        <v>24</v>
      </c>
      <c r="L204" s="474" t="s">
        <v>27</v>
      </c>
      <c r="M204" s="361"/>
      <c r="N204" s="361"/>
      <c r="O204" s="227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>
      <c r="A205" s="402">
        <v>2582</v>
      </c>
      <c r="B205" s="468" t="s">
        <v>953</v>
      </c>
      <c r="C205" s="414" t="s">
        <v>95</v>
      </c>
      <c r="D205" s="401">
        <v>500</v>
      </c>
      <c r="E205" s="396">
        <v>1000</v>
      </c>
      <c r="F205" s="474">
        <f t="shared" si="33"/>
        <v>0.5</v>
      </c>
      <c r="G205" s="475"/>
      <c r="H205" s="396"/>
      <c r="I205" s="475">
        <f>F205</f>
        <v>0.5</v>
      </c>
      <c r="J205" s="398">
        <v>0.05</v>
      </c>
      <c r="K205" s="396" t="s">
        <v>24</v>
      </c>
      <c r="L205" s="474" t="s">
        <v>26</v>
      </c>
      <c r="M205" s="361"/>
      <c r="N205" s="361"/>
      <c r="O205" s="227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>
      <c r="A206" s="402">
        <v>2583</v>
      </c>
      <c r="B206" s="468" t="s">
        <v>953</v>
      </c>
      <c r="C206" s="414" t="s">
        <v>96</v>
      </c>
      <c r="D206" s="497">
        <v>762.5</v>
      </c>
      <c r="E206" s="396">
        <v>1000</v>
      </c>
      <c r="F206" s="498">
        <f t="shared" si="33"/>
        <v>0.76249999999999996</v>
      </c>
      <c r="G206" s="475"/>
      <c r="H206" s="396"/>
      <c r="I206" s="499">
        <f>F206</f>
        <v>0.76249999999999996</v>
      </c>
      <c r="J206" s="398">
        <v>0.05</v>
      </c>
      <c r="K206" s="396" t="s">
        <v>24</v>
      </c>
      <c r="L206" s="474" t="s">
        <v>26</v>
      </c>
      <c r="M206" s="361"/>
      <c r="N206" s="361"/>
      <c r="O206" s="227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>
      <c r="A207" s="402">
        <v>2584</v>
      </c>
      <c r="B207" s="468" t="s">
        <v>953</v>
      </c>
      <c r="C207" s="414" t="s">
        <v>97</v>
      </c>
      <c r="D207" s="401">
        <v>109</v>
      </c>
      <c r="E207" s="396">
        <v>1000</v>
      </c>
      <c r="F207" s="474">
        <f t="shared" si="33"/>
        <v>0.109</v>
      </c>
      <c r="G207" s="475">
        <v>172.5</v>
      </c>
      <c r="H207" s="396">
        <v>50</v>
      </c>
      <c r="I207" s="475">
        <f>G207/H207</f>
        <v>3.45</v>
      </c>
      <c r="J207" s="398">
        <v>0.05</v>
      </c>
      <c r="K207" s="396" t="s">
        <v>24</v>
      </c>
      <c r="L207" s="474" t="s">
        <v>26</v>
      </c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>
      <c r="A208" s="402">
        <v>2585</v>
      </c>
      <c r="B208" s="468" t="s">
        <v>953</v>
      </c>
      <c r="C208" s="414" t="s">
        <v>98</v>
      </c>
      <c r="D208" s="401">
        <v>969</v>
      </c>
      <c r="E208" s="396">
        <v>1000</v>
      </c>
      <c r="F208" s="474">
        <f t="shared" si="33"/>
        <v>0.96899999999999997</v>
      </c>
      <c r="G208" s="475">
        <v>0.5</v>
      </c>
      <c r="H208" s="396">
        <v>50</v>
      </c>
      <c r="I208" s="475">
        <f>G208/H208</f>
        <v>0.01</v>
      </c>
      <c r="J208" s="398">
        <v>0.05</v>
      </c>
      <c r="K208" s="396" t="s">
        <v>24</v>
      </c>
      <c r="L208" s="474" t="s">
        <v>26</v>
      </c>
      <c r="M208" s="361"/>
      <c r="N208" s="361"/>
      <c r="O208" s="227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>
      <c r="A209" s="402">
        <v>2586</v>
      </c>
      <c r="B209" s="468" t="s">
        <v>953</v>
      </c>
      <c r="C209" s="414" t="s">
        <v>99</v>
      </c>
      <c r="D209" s="401">
        <v>841</v>
      </c>
      <c r="E209" s="396">
        <v>1000</v>
      </c>
      <c r="F209" s="474">
        <f t="shared" si="33"/>
        <v>0.84099999999999997</v>
      </c>
      <c r="G209" s="475"/>
      <c r="H209" s="396"/>
      <c r="I209" s="475">
        <f t="shared" si="36"/>
        <v>0.84099999999999997</v>
      </c>
      <c r="J209" s="398">
        <v>0.05</v>
      </c>
      <c r="K209" s="396" t="s">
        <v>24</v>
      </c>
      <c r="L209" s="474" t="s">
        <v>26</v>
      </c>
      <c r="M209" s="361"/>
      <c r="N209" s="361"/>
      <c r="O209" s="227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>
      <c r="A210" s="483">
        <v>2587</v>
      </c>
      <c r="B210" s="468" t="s">
        <v>953</v>
      </c>
      <c r="C210" s="414" t="s">
        <v>100</v>
      </c>
      <c r="D210" s="401">
        <v>1000</v>
      </c>
      <c r="E210" s="396">
        <v>5000</v>
      </c>
      <c r="F210" s="474">
        <f t="shared" si="33"/>
        <v>0.2</v>
      </c>
      <c r="G210" s="475"/>
      <c r="H210" s="396"/>
      <c r="I210" s="475">
        <f t="shared" si="36"/>
        <v>0.2</v>
      </c>
      <c r="J210" s="398">
        <v>0.5</v>
      </c>
      <c r="K210" s="396" t="s">
        <v>28</v>
      </c>
      <c r="L210" s="474" t="s">
        <v>26</v>
      </c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>
      <c r="A211" s="483">
        <v>2588</v>
      </c>
      <c r="B211" s="468" t="s">
        <v>953</v>
      </c>
      <c r="C211" s="414" t="s">
        <v>101</v>
      </c>
      <c r="D211" s="401">
        <v>4400</v>
      </c>
      <c r="E211" s="396">
        <v>1000</v>
      </c>
      <c r="F211" s="474">
        <f t="shared" si="33"/>
        <v>4.4000000000000004</v>
      </c>
      <c r="G211" s="475"/>
      <c r="H211" s="396"/>
      <c r="I211" s="475">
        <f t="shared" si="36"/>
        <v>4.4000000000000004</v>
      </c>
      <c r="J211" s="398">
        <v>0.5</v>
      </c>
      <c r="K211" s="396" t="s">
        <v>28</v>
      </c>
      <c r="L211" s="474" t="s">
        <v>26</v>
      </c>
      <c r="M211" s="361"/>
      <c r="N211" s="361"/>
      <c r="O211" s="227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>
      <c r="A212" s="483">
        <v>2589</v>
      </c>
      <c r="B212" s="468" t="s">
        <v>953</v>
      </c>
      <c r="C212" s="414" t="s">
        <v>102</v>
      </c>
      <c r="D212" s="401">
        <v>1.8</v>
      </c>
      <c r="E212" s="396">
        <v>1000</v>
      </c>
      <c r="F212" s="474">
        <f t="shared" si="33"/>
        <v>1.8E-3</v>
      </c>
      <c r="G212" s="475"/>
      <c r="H212" s="396"/>
      <c r="I212" s="475">
        <f t="shared" si="36"/>
        <v>1.8E-3</v>
      </c>
      <c r="J212" s="398">
        <v>0.05</v>
      </c>
      <c r="K212" s="396" t="s">
        <v>24</v>
      </c>
      <c r="L212" s="474" t="s">
        <v>26</v>
      </c>
      <c r="M212" s="361"/>
      <c r="N212" s="361"/>
      <c r="O212" s="227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>
      <c r="A213" s="483">
        <v>2590</v>
      </c>
      <c r="B213" s="468" t="s">
        <v>953</v>
      </c>
      <c r="C213" s="414" t="s">
        <v>103</v>
      </c>
      <c r="D213" s="401">
        <v>100</v>
      </c>
      <c r="E213" s="396">
        <v>5000</v>
      </c>
      <c r="F213" s="474">
        <f t="shared" si="33"/>
        <v>0.02</v>
      </c>
      <c r="G213" s="475"/>
      <c r="H213" s="396"/>
      <c r="I213" s="475">
        <f t="shared" si="36"/>
        <v>0.02</v>
      </c>
      <c r="J213" s="398">
        <v>0.5</v>
      </c>
      <c r="K213" s="396" t="s">
        <v>28</v>
      </c>
      <c r="L213" s="474" t="s">
        <v>26</v>
      </c>
      <c r="M213" s="361"/>
      <c r="N213" s="361"/>
      <c r="O213" s="227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>
      <c r="A214" s="402">
        <v>2591</v>
      </c>
      <c r="B214" s="468" t="s">
        <v>953</v>
      </c>
      <c r="C214" s="414" t="s">
        <v>104</v>
      </c>
      <c r="D214" s="401">
        <v>10000</v>
      </c>
      <c r="E214" s="396">
        <v>10000</v>
      </c>
      <c r="F214" s="474">
        <f t="shared" si="33"/>
        <v>1</v>
      </c>
      <c r="G214" s="475"/>
      <c r="H214" s="396"/>
      <c r="I214" s="475">
        <f t="shared" si="36"/>
        <v>1</v>
      </c>
      <c r="J214" s="398">
        <v>0.05</v>
      </c>
      <c r="K214" s="396" t="s">
        <v>24</v>
      </c>
      <c r="L214" s="474" t="s">
        <v>26</v>
      </c>
      <c r="M214" s="361"/>
      <c r="N214" s="361"/>
      <c r="O214" s="227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>
      <c r="A215" s="402">
        <v>2592</v>
      </c>
      <c r="B215" s="468" t="s">
        <v>953</v>
      </c>
      <c r="C215" s="414" t="s">
        <v>105</v>
      </c>
      <c r="D215" s="401">
        <v>100</v>
      </c>
      <c r="E215" s="396">
        <v>1000</v>
      </c>
      <c r="F215" s="474">
        <f>D215/E215</f>
        <v>0.1</v>
      </c>
      <c r="G215" s="475">
        <v>100</v>
      </c>
      <c r="H215" s="396">
        <v>50</v>
      </c>
      <c r="I215" s="475">
        <f>G215/H215</f>
        <v>2</v>
      </c>
      <c r="J215" s="398">
        <v>0.05</v>
      </c>
      <c r="K215" s="396" t="s">
        <v>24</v>
      </c>
      <c r="L215" s="474" t="s">
        <v>27</v>
      </c>
      <c r="M215" s="361"/>
      <c r="N215" s="361"/>
      <c r="O215" s="227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>
      <c r="A216" s="402">
        <v>2593</v>
      </c>
      <c r="B216" s="468" t="s">
        <v>953</v>
      </c>
      <c r="C216" s="414" t="s">
        <v>106</v>
      </c>
      <c r="D216" s="401">
        <v>209</v>
      </c>
      <c r="E216" s="396">
        <v>5000</v>
      </c>
      <c r="F216" s="474">
        <f t="shared" si="33"/>
        <v>4.1799999999999997E-2</v>
      </c>
      <c r="G216" s="475"/>
      <c r="H216" s="396"/>
      <c r="I216" s="475">
        <f t="shared" si="36"/>
        <v>4.1799999999999997E-2</v>
      </c>
      <c r="J216" s="398">
        <v>1</v>
      </c>
      <c r="K216" s="396" t="s">
        <v>35</v>
      </c>
      <c r="L216" s="474" t="s">
        <v>26</v>
      </c>
      <c r="M216" s="361"/>
      <c r="N216" s="361"/>
      <c r="O216" s="227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>
      <c r="A217" s="402">
        <v>2594</v>
      </c>
      <c r="B217" s="468" t="s">
        <v>953</v>
      </c>
      <c r="C217" s="414" t="s">
        <v>309</v>
      </c>
      <c r="D217" s="401">
        <v>188</v>
      </c>
      <c r="E217" s="396">
        <v>5000</v>
      </c>
      <c r="F217" s="474">
        <f t="shared" si="33"/>
        <v>3.7600000000000001E-2</v>
      </c>
      <c r="G217" s="475"/>
      <c r="H217" s="396"/>
      <c r="I217" s="475">
        <f t="shared" si="36"/>
        <v>3.7600000000000001E-2</v>
      </c>
      <c r="J217" s="398">
        <v>1</v>
      </c>
      <c r="K217" s="396" t="s">
        <v>35</v>
      </c>
      <c r="L217" s="474" t="s">
        <v>26</v>
      </c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>
      <c r="A218" s="402">
        <v>2595</v>
      </c>
      <c r="B218" s="468" t="s">
        <v>953</v>
      </c>
      <c r="C218" s="414" t="s">
        <v>107</v>
      </c>
      <c r="D218" s="401">
        <v>600</v>
      </c>
      <c r="E218" s="396">
        <v>1000</v>
      </c>
      <c r="F218" s="474">
        <f>D218/E218</f>
        <v>0.6</v>
      </c>
      <c r="G218" s="475">
        <v>12.5</v>
      </c>
      <c r="H218" s="396">
        <v>50</v>
      </c>
      <c r="I218" s="475">
        <f>G218/H218</f>
        <v>0.25</v>
      </c>
      <c r="J218" s="398">
        <v>0.05</v>
      </c>
      <c r="K218" s="396" t="s">
        <v>24</v>
      </c>
      <c r="L218" s="474" t="s">
        <v>26</v>
      </c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>
      <c r="A219" s="402">
        <v>2596</v>
      </c>
      <c r="B219" s="468" t="s">
        <v>953</v>
      </c>
      <c r="C219" s="414" t="s">
        <v>108</v>
      </c>
      <c r="D219" s="401">
        <v>490</v>
      </c>
      <c r="E219" s="396">
        <v>1000</v>
      </c>
      <c r="F219" s="474">
        <f t="shared" si="33"/>
        <v>0.49</v>
      </c>
      <c r="G219" s="475"/>
      <c r="H219" s="396"/>
      <c r="I219" s="475">
        <f t="shared" si="36"/>
        <v>0.49</v>
      </c>
      <c r="J219" s="398">
        <v>0.05</v>
      </c>
      <c r="K219" s="396" t="s">
        <v>24</v>
      </c>
      <c r="L219" s="474" t="s">
        <v>26</v>
      </c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>
      <c r="A220" s="402">
        <v>2597</v>
      </c>
      <c r="B220" s="468" t="s">
        <v>953</v>
      </c>
      <c r="C220" s="414" t="s">
        <v>310</v>
      </c>
      <c r="D220" s="401">
        <v>18</v>
      </c>
      <c r="E220" s="396">
        <v>1000</v>
      </c>
      <c r="F220" s="474">
        <f t="shared" si="33"/>
        <v>1.7999999999999999E-2</v>
      </c>
      <c r="G220" s="475">
        <v>3.3</v>
      </c>
      <c r="H220" s="396">
        <v>100</v>
      </c>
      <c r="I220" s="475">
        <f>G220/H220</f>
        <v>3.3000000000000002E-2</v>
      </c>
      <c r="J220" s="398">
        <v>0.05</v>
      </c>
      <c r="K220" s="396" t="s">
        <v>24</v>
      </c>
      <c r="L220" s="474" t="s">
        <v>26</v>
      </c>
      <c r="M220" s="361"/>
      <c r="N220" s="361"/>
      <c r="O220" s="227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>
      <c r="A221" s="402">
        <v>2598</v>
      </c>
      <c r="B221" s="468" t="s">
        <v>953</v>
      </c>
      <c r="C221" s="414" t="s">
        <v>109</v>
      </c>
      <c r="D221" s="401">
        <v>75</v>
      </c>
      <c r="E221" s="396">
        <v>1000</v>
      </c>
      <c r="F221" s="474">
        <f>D221/E221</f>
        <v>7.4999999999999997E-2</v>
      </c>
      <c r="G221" s="475">
        <v>5.6</v>
      </c>
      <c r="H221" s="396">
        <v>50</v>
      </c>
      <c r="I221" s="475">
        <f>G221/H221</f>
        <v>0.11199999999999999</v>
      </c>
      <c r="J221" s="398">
        <v>1</v>
      </c>
      <c r="K221" s="396" t="s">
        <v>35</v>
      </c>
      <c r="L221" s="474" t="s">
        <v>26</v>
      </c>
      <c r="M221" s="361"/>
      <c r="N221" s="361"/>
      <c r="O221" s="227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>
      <c r="A222" s="483">
        <v>2599</v>
      </c>
      <c r="B222" s="468" t="s">
        <v>953</v>
      </c>
      <c r="C222" s="414" t="s">
        <v>110</v>
      </c>
      <c r="D222" s="398">
        <v>100</v>
      </c>
      <c r="E222" s="396">
        <v>1000</v>
      </c>
      <c r="F222" s="399">
        <f t="shared" si="33"/>
        <v>0.1</v>
      </c>
      <c r="G222" s="400">
        <v>120</v>
      </c>
      <c r="H222" s="396">
        <v>100</v>
      </c>
      <c r="I222" s="397">
        <f>G222/H222</f>
        <v>1.2</v>
      </c>
      <c r="J222" s="398">
        <v>0.5</v>
      </c>
      <c r="K222" s="396" t="s">
        <v>28</v>
      </c>
      <c r="L222" s="474" t="s">
        <v>26</v>
      </c>
      <c r="M222" s="361"/>
      <c r="N222" s="361"/>
      <c r="O222" s="227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>
      <c r="A223" s="483">
        <v>2600</v>
      </c>
      <c r="B223" s="468" t="s">
        <v>953</v>
      </c>
      <c r="C223" s="414" t="s">
        <v>111</v>
      </c>
      <c r="D223" s="398">
        <v>120</v>
      </c>
      <c r="E223" s="396">
        <v>1000</v>
      </c>
      <c r="F223" s="399">
        <f t="shared" si="33"/>
        <v>0.12</v>
      </c>
      <c r="G223" s="400">
        <v>120</v>
      </c>
      <c r="H223" s="396">
        <v>100</v>
      </c>
      <c r="I223" s="397">
        <f>G223/H223</f>
        <v>1.2</v>
      </c>
      <c r="J223" s="398">
        <v>1</v>
      </c>
      <c r="K223" s="396" t="s">
        <v>35</v>
      </c>
      <c r="L223" s="474" t="s">
        <v>26</v>
      </c>
      <c r="M223" s="361"/>
      <c r="N223" s="361"/>
      <c r="O223" s="227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>
      <c r="A224" s="483">
        <v>2601</v>
      </c>
      <c r="B224" s="468" t="s">
        <v>953</v>
      </c>
      <c r="C224" s="414" t="s">
        <v>112</v>
      </c>
      <c r="D224" s="398">
        <v>120</v>
      </c>
      <c r="E224" s="396">
        <v>1000</v>
      </c>
      <c r="F224" s="399">
        <f t="shared" si="33"/>
        <v>0.12</v>
      </c>
      <c r="G224" s="400">
        <v>120</v>
      </c>
      <c r="H224" s="396">
        <v>100</v>
      </c>
      <c r="I224" s="397">
        <f>G224/H224</f>
        <v>1.2</v>
      </c>
      <c r="J224" s="398">
        <v>0.5</v>
      </c>
      <c r="K224" s="396" t="s">
        <v>28</v>
      </c>
      <c r="L224" s="474" t="s">
        <v>26</v>
      </c>
      <c r="M224" s="361"/>
      <c r="N224" s="361"/>
      <c r="O224" s="227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>
      <c r="A225" s="483">
        <v>2602</v>
      </c>
      <c r="B225" s="468" t="s">
        <v>953</v>
      </c>
      <c r="C225" s="414" t="s">
        <v>113</v>
      </c>
      <c r="D225" s="398">
        <v>38</v>
      </c>
      <c r="E225" s="396">
        <v>1000</v>
      </c>
      <c r="F225" s="399">
        <f t="shared" si="33"/>
        <v>3.7999999999999999E-2</v>
      </c>
      <c r="G225" s="400"/>
      <c r="H225" s="396"/>
      <c r="I225" s="397">
        <f t="shared" ref="I225:I229" si="40">F225</f>
        <v>3.7999999999999999E-2</v>
      </c>
      <c r="J225" s="398">
        <v>1</v>
      </c>
      <c r="K225" s="396" t="s">
        <v>35</v>
      </c>
      <c r="L225" s="474" t="s">
        <v>26</v>
      </c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>
      <c r="A226" s="402">
        <v>2603</v>
      </c>
      <c r="B226" s="468" t="s">
        <v>953</v>
      </c>
      <c r="C226" s="414" t="s">
        <v>311</v>
      </c>
      <c r="D226" s="398">
        <v>100</v>
      </c>
      <c r="E226" s="396">
        <v>5000</v>
      </c>
      <c r="F226" s="399">
        <f t="shared" si="33"/>
        <v>0.02</v>
      </c>
      <c r="G226" s="400"/>
      <c r="H226" s="396"/>
      <c r="I226" s="397">
        <f t="shared" si="40"/>
        <v>0.02</v>
      </c>
      <c r="J226" s="398">
        <v>1</v>
      </c>
      <c r="K226" s="396" t="s">
        <v>35</v>
      </c>
      <c r="L226" s="474" t="s">
        <v>25</v>
      </c>
      <c r="M226" s="361"/>
      <c r="N226" s="361"/>
      <c r="O226" s="227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>
      <c r="A227" s="402">
        <v>2604</v>
      </c>
      <c r="B227" s="468" t="s">
        <v>953</v>
      </c>
      <c r="C227" s="414" t="s">
        <v>114</v>
      </c>
      <c r="D227" s="398">
        <v>13</v>
      </c>
      <c r="E227" s="396">
        <v>5000</v>
      </c>
      <c r="F227" s="399">
        <f>D227/E227</f>
        <v>2.5999999999999999E-3</v>
      </c>
      <c r="G227" s="400"/>
      <c r="H227" s="396"/>
      <c r="I227" s="397">
        <f t="shared" si="40"/>
        <v>2.5999999999999999E-3</v>
      </c>
      <c r="J227" s="398">
        <v>1</v>
      </c>
      <c r="K227" s="396" t="s">
        <v>26</v>
      </c>
      <c r="L227" s="474" t="s">
        <v>26</v>
      </c>
      <c r="M227" s="361"/>
      <c r="N227" s="361"/>
      <c r="O227" s="227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>
      <c r="A228" s="402">
        <v>2605</v>
      </c>
      <c r="B228" s="468" t="s">
        <v>953</v>
      </c>
      <c r="C228" s="414" t="s">
        <v>115</v>
      </c>
      <c r="D228" s="401">
        <v>40.700000000000003</v>
      </c>
      <c r="E228" s="396">
        <v>1000</v>
      </c>
      <c r="F228" s="474">
        <f>D228/E228</f>
        <v>4.07E-2</v>
      </c>
      <c r="G228" s="475"/>
      <c r="H228" s="396"/>
      <c r="I228" s="475">
        <f>F228</f>
        <v>4.07E-2</v>
      </c>
      <c r="J228" s="398">
        <v>0.05</v>
      </c>
      <c r="K228" s="396" t="s">
        <v>24</v>
      </c>
      <c r="L228" s="474" t="s">
        <v>26</v>
      </c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>
      <c r="A229" s="402">
        <v>2606</v>
      </c>
      <c r="B229" s="468" t="s">
        <v>953</v>
      </c>
      <c r="C229" s="414" t="s">
        <v>116</v>
      </c>
      <c r="D229" s="398">
        <v>528</v>
      </c>
      <c r="E229" s="396">
        <v>1000</v>
      </c>
      <c r="F229" s="399">
        <f t="shared" ref="F229:F243" si="41">D229/E229</f>
        <v>0.52800000000000002</v>
      </c>
      <c r="G229" s="475"/>
      <c r="H229" s="396"/>
      <c r="I229" s="475">
        <f t="shared" si="40"/>
        <v>0.52800000000000002</v>
      </c>
      <c r="J229" s="398">
        <v>0.05</v>
      </c>
      <c r="K229" s="396" t="s">
        <v>24</v>
      </c>
      <c r="L229" s="474" t="s">
        <v>25</v>
      </c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>
      <c r="A230" s="402">
        <v>2607</v>
      </c>
      <c r="B230" s="468" t="s">
        <v>953</v>
      </c>
      <c r="C230" s="476" t="s">
        <v>312</v>
      </c>
      <c r="D230" s="398">
        <v>39</v>
      </c>
      <c r="E230" s="396">
        <v>1000</v>
      </c>
      <c r="F230" s="399">
        <f t="shared" si="41"/>
        <v>3.9E-2</v>
      </c>
      <c r="G230" s="475">
        <v>4.3</v>
      </c>
      <c r="H230" s="396">
        <v>100</v>
      </c>
      <c r="I230" s="475">
        <f>+G230/H230</f>
        <v>4.2999999999999997E-2</v>
      </c>
      <c r="J230" s="398">
        <v>0.5</v>
      </c>
      <c r="K230" s="396" t="s">
        <v>28</v>
      </c>
      <c r="L230" s="474" t="s">
        <v>26</v>
      </c>
      <c r="M230" s="361"/>
      <c r="N230" s="361"/>
      <c r="O230" s="227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>
      <c r="A231" s="402">
        <v>2608</v>
      </c>
      <c r="B231" s="468" t="s">
        <v>953</v>
      </c>
      <c r="C231" s="476" t="s">
        <v>313</v>
      </c>
      <c r="D231" s="398">
        <v>100</v>
      </c>
      <c r="E231" s="396">
        <v>1000</v>
      </c>
      <c r="F231" s="399">
        <f t="shared" si="41"/>
        <v>0.1</v>
      </c>
      <c r="G231" s="400">
        <v>100</v>
      </c>
      <c r="H231" s="396">
        <v>10</v>
      </c>
      <c r="I231" s="397">
        <f>+G231/H231</f>
        <v>10</v>
      </c>
      <c r="J231" s="398">
        <v>0.05</v>
      </c>
      <c r="K231" s="396" t="s">
        <v>24</v>
      </c>
      <c r="L231" s="474" t="s">
        <v>27</v>
      </c>
      <c r="M231" s="361"/>
      <c r="N231" s="361"/>
      <c r="O231" s="227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>
      <c r="A232" s="402">
        <v>2609</v>
      </c>
      <c r="B232" s="468" t="s">
        <v>953</v>
      </c>
      <c r="C232" s="500" t="s">
        <v>314</v>
      </c>
      <c r="D232" s="398">
        <v>100</v>
      </c>
      <c r="E232" s="396">
        <v>1000</v>
      </c>
      <c r="F232" s="399">
        <f t="shared" si="41"/>
        <v>0.1</v>
      </c>
      <c r="G232" s="400">
        <v>100</v>
      </c>
      <c r="H232" s="396">
        <v>50</v>
      </c>
      <c r="I232" s="397">
        <f t="shared" ref="I232" si="42">G232/H232</f>
        <v>2</v>
      </c>
      <c r="J232" s="398">
        <v>1</v>
      </c>
      <c r="K232" s="396" t="s">
        <v>35</v>
      </c>
      <c r="L232" s="474" t="s">
        <v>26</v>
      </c>
      <c r="M232" s="361"/>
      <c r="N232" s="361"/>
      <c r="O232" s="227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>
      <c r="A233" s="483">
        <v>2610</v>
      </c>
      <c r="B233" s="468" t="s">
        <v>953</v>
      </c>
      <c r="C233" s="501" t="s">
        <v>315</v>
      </c>
      <c r="D233" s="398">
        <v>100</v>
      </c>
      <c r="E233" s="396">
        <v>1000</v>
      </c>
      <c r="F233" s="399">
        <f t="shared" si="41"/>
        <v>0.1</v>
      </c>
      <c r="G233" s="400"/>
      <c r="H233" s="396"/>
      <c r="I233" s="397">
        <v>0.1</v>
      </c>
      <c r="J233" s="398">
        <v>0.05</v>
      </c>
      <c r="K233" s="396" t="s">
        <v>24</v>
      </c>
      <c r="L233" s="474" t="s">
        <v>26</v>
      </c>
      <c r="M233" s="361"/>
      <c r="N233" s="361"/>
      <c r="O233" s="227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>
      <c r="A234" s="483">
        <v>2611</v>
      </c>
      <c r="B234" s="468" t="s">
        <v>953</v>
      </c>
      <c r="C234" s="402" t="s">
        <v>316</v>
      </c>
      <c r="D234" s="398">
        <v>100</v>
      </c>
      <c r="E234" s="396">
        <v>1000</v>
      </c>
      <c r="F234" s="399">
        <f t="shared" si="41"/>
        <v>0.1</v>
      </c>
      <c r="G234" s="400"/>
      <c r="H234" s="396"/>
      <c r="I234" s="397">
        <v>0.1</v>
      </c>
      <c r="J234" s="398">
        <v>1</v>
      </c>
      <c r="K234" s="396" t="s">
        <v>35</v>
      </c>
      <c r="L234" s="474" t="s">
        <v>26</v>
      </c>
      <c r="M234" s="361"/>
      <c r="N234" s="361"/>
      <c r="O234" s="227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>
      <c r="A235" s="483">
        <v>2612</v>
      </c>
      <c r="B235" s="468" t="s">
        <v>953</v>
      </c>
      <c r="C235" s="502" t="s">
        <v>317</v>
      </c>
      <c r="D235" s="398">
        <v>100</v>
      </c>
      <c r="E235" s="396">
        <v>1000</v>
      </c>
      <c r="F235" s="399">
        <f t="shared" si="41"/>
        <v>0.1</v>
      </c>
      <c r="G235" s="400"/>
      <c r="H235" s="396"/>
      <c r="I235" s="397">
        <v>0.1</v>
      </c>
      <c r="J235" s="398">
        <v>1</v>
      </c>
      <c r="K235" s="396" t="s">
        <v>35</v>
      </c>
      <c r="L235" s="474" t="s">
        <v>26</v>
      </c>
      <c r="M235" s="361"/>
      <c r="N235" s="361"/>
      <c r="O235" s="227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>
      <c r="A236" s="483">
        <v>2613</v>
      </c>
      <c r="B236" s="468" t="s">
        <v>953</v>
      </c>
      <c r="C236" s="502" t="s">
        <v>318</v>
      </c>
      <c r="D236" s="398">
        <v>100</v>
      </c>
      <c r="E236" s="396">
        <v>1000</v>
      </c>
      <c r="F236" s="399">
        <f t="shared" si="41"/>
        <v>0.1</v>
      </c>
      <c r="G236" s="400"/>
      <c r="H236" s="396"/>
      <c r="I236" s="397">
        <v>0.1</v>
      </c>
      <c r="J236" s="398">
        <v>1</v>
      </c>
      <c r="K236" s="396" t="s">
        <v>35</v>
      </c>
      <c r="L236" s="474" t="s">
        <v>26</v>
      </c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>
      <c r="A237" s="483">
        <v>2614</v>
      </c>
      <c r="B237" s="468" t="s">
        <v>953</v>
      </c>
      <c r="C237" s="501" t="s">
        <v>319</v>
      </c>
      <c r="D237" s="398">
        <v>100</v>
      </c>
      <c r="E237" s="396">
        <v>1000</v>
      </c>
      <c r="F237" s="399">
        <f t="shared" si="41"/>
        <v>0.1</v>
      </c>
      <c r="G237" s="400"/>
      <c r="H237" s="396"/>
      <c r="I237" s="397">
        <v>0.1</v>
      </c>
      <c r="J237" s="398">
        <v>1</v>
      </c>
      <c r="K237" s="396" t="s">
        <v>35</v>
      </c>
      <c r="L237" s="474" t="s">
        <v>26</v>
      </c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>
      <c r="A238" s="503">
        <v>2615</v>
      </c>
      <c r="B238" s="468" t="s">
        <v>953</v>
      </c>
      <c r="C238" s="395" t="s">
        <v>320</v>
      </c>
      <c r="D238" s="398">
        <v>0.59</v>
      </c>
      <c r="E238" s="396">
        <v>5000</v>
      </c>
      <c r="F238" s="399">
        <f t="shared" si="41"/>
        <v>1.18E-4</v>
      </c>
      <c r="G238" s="400"/>
      <c r="H238" s="396"/>
      <c r="I238" s="397">
        <f t="shared" ref="I238:I242" si="43">F238</f>
        <v>1.18E-4</v>
      </c>
      <c r="J238" s="401">
        <v>0.05</v>
      </c>
      <c r="K238" s="396" t="s">
        <v>24</v>
      </c>
      <c r="L238" s="474" t="s">
        <v>26</v>
      </c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>
      <c r="A239" s="503">
        <v>2616</v>
      </c>
      <c r="B239" s="468" t="s">
        <v>953</v>
      </c>
      <c r="C239" s="395" t="s">
        <v>711</v>
      </c>
      <c r="D239" s="401">
        <v>7.4</v>
      </c>
      <c r="E239" s="396">
        <v>1000</v>
      </c>
      <c r="F239" s="474">
        <f t="shared" si="41"/>
        <v>7.4000000000000003E-3</v>
      </c>
      <c r="G239" s="475"/>
      <c r="H239" s="396"/>
      <c r="I239" s="474">
        <f t="shared" si="43"/>
        <v>7.4000000000000003E-3</v>
      </c>
      <c r="J239" s="401">
        <v>0.05</v>
      </c>
      <c r="K239" s="396" t="s">
        <v>24</v>
      </c>
      <c r="L239" s="474" t="s">
        <v>26</v>
      </c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>
      <c r="A240" s="503">
        <v>2617</v>
      </c>
      <c r="B240" s="468" t="s">
        <v>953</v>
      </c>
      <c r="C240" s="395" t="s">
        <v>712</v>
      </c>
      <c r="D240" s="401">
        <v>100</v>
      </c>
      <c r="E240" s="396">
        <v>5000</v>
      </c>
      <c r="F240" s="474">
        <f t="shared" si="41"/>
        <v>0.02</v>
      </c>
      <c r="G240" s="475"/>
      <c r="H240" s="396"/>
      <c r="I240" s="474">
        <f t="shared" si="43"/>
        <v>0.02</v>
      </c>
      <c r="J240" s="401">
        <v>0.05</v>
      </c>
      <c r="K240" s="396" t="s">
        <v>24</v>
      </c>
      <c r="L240" s="474" t="s">
        <v>26</v>
      </c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>
      <c r="A241" s="503">
        <v>2618</v>
      </c>
      <c r="B241" s="468" t="s">
        <v>953</v>
      </c>
      <c r="C241" s="395" t="s">
        <v>713</v>
      </c>
      <c r="D241" s="401">
        <v>100</v>
      </c>
      <c r="E241" s="396">
        <v>1000</v>
      </c>
      <c r="F241" s="474">
        <f t="shared" si="41"/>
        <v>0.1</v>
      </c>
      <c r="G241" s="475"/>
      <c r="H241" s="396"/>
      <c r="I241" s="474">
        <f t="shared" si="43"/>
        <v>0.1</v>
      </c>
      <c r="J241" s="401">
        <v>0.05</v>
      </c>
      <c r="K241" s="396" t="s">
        <v>24</v>
      </c>
      <c r="L241" s="474" t="s">
        <v>26</v>
      </c>
      <c r="M241" s="362"/>
      <c r="N241" s="362"/>
      <c r="O241" s="22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>
      <c r="A242" s="413">
        <v>2619</v>
      </c>
      <c r="B242" s="468" t="s">
        <v>953</v>
      </c>
      <c r="C242" s="395" t="s">
        <v>714</v>
      </c>
      <c r="D242" s="401">
        <v>2.2000000000000002</v>
      </c>
      <c r="E242" s="396">
        <v>1000</v>
      </c>
      <c r="F242" s="474">
        <f t="shared" si="41"/>
        <v>2.2000000000000001E-3</v>
      </c>
      <c r="G242" s="475"/>
      <c r="H242" s="396"/>
      <c r="I242" s="474">
        <f t="shared" si="43"/>
        <v>2.2000000000000001E-3</v>
      </c>
      <c r="J242" s="401">
        <v>0.05</v>
      </c>
      <c r="K242" s="396" t="s">
        <v>24</v>
      </c>
      <c r="L242" s="474" t="s">
        <v>27</v>
      </c>
      <c r="M242" s="362"/>
      <c r="N242" s="362"/>
      <c r="O242" s="22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>
      <c r="A243" s="504">
        <v>2620</v>
      </c>
      <c r="B243" s="468" t="s">
        <v>953</v>
      </c>
      <c r="C243" s="505" t="s">
        <v>715</v>
      </c>
      <c r="D243" s="401">
        <v>100</v>
      </c>
      <c r="E243" s="396">
        <v>1000</v>
      </c>
      <c r="F243" s="474">
        <f t="shared" si="41"/>
        <v>0.1</v>
      </c>
      <c r="G243" s="475">
        <v>100</v>
      </c>
      <c r="H243" s="396">
        <v>50</v>
      </c>
      <c r="I243" s="474">
        <f>+G243/H243</f>
        <v>2</v>
      </c>
      <c r="J243" s="401">
        <v>0.05</v>
      </c>
      <c r="K243" s="396" t="s">
        <v>24</v>
      </c>
      <c r="L243" s="474" t="s">
        <v>26</v>
      </c>
      <c r="M243" s="362"/>
      <c r="N243" s="362"/>
      <c r="O243" s="22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3.5" thickBot="1">
      <c r="A244" s="442">
        <v>2621</v>
      </c>
      <c r="B244" s="506" t="s">
        <v>953</v>
      </c>
      <c r="C244" s="439" t="s">
        <v>699</v>
      </c>
      <c r="D244" s="507">
        <v>100</v>
      </c>
      <c r="E244" s="508">
        <v>1000</v>
      </c>
      <c r="F244" s="509">
        <f>D244/E244</f>
        <v>0.1</v>
      </c>
      <c r="G244" s="510"/>
      <c r="H244" s="511"/>
      <c r="I244" s="512">
        <f>F244</f>
        <v>0.1</v>
      </c>
      <c r="J244" s="513">
        <v>1</v>
      </c>
      <c r="K244" s="508" t="s">
        <v>35</v>
      </c>
      <c r="L244" s="514" t="s">
        <v>25</v>
      </c>
      <c r="M244" s="362"/>
      <c r="N244" s="362"/>
      <c r="O244" s="22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>
      <c r="A245" s="227"/>
      <c r="B245" s="515"/>
      <c r="M245" s="362"/>
      <c r="N245" s="362"/>
      <c r="O245" s="22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>
      <c r="A246" s="224"/>
      <c r="B246" s="515"/>
      <c r="M246" s="362"/>
      <c r="N246" s="362"/>
      <c r="O246" s="22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>
      <c r="A247" s="515" t="s">
        <v>321</v>
      </c>
      <c r="B247" s="515"/>
      <c r="C247" s="516"/>
      <c r="D247" s="517"/>
      <c r="E247" s="517"/>
      <c r="F247" s="517"/>
      <c r="G247" s="517"/>
      <c r="H247" s="517"/>
      <c r="I247" s="517"/>
      <c r="J247" s="517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>
      <c r="A248" s="518" t="s">
        <v>118</v>
      </c>
      <c r="B248" s="519"/>
      <c r="C248" s="520" t="s">
        <v>322</v>
      </c>
      <c r="D248" s="517"/>
      <c r="E248" s="517"/>
      <c r="F248" s="517"/>
      <c r="G248" s="517"/>
      <c r="H248" s="517"/>
      <c r="I248" s="517"/>
      <c r="J248" s="517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>
      <c r="A249" s="516" t="s">
        <v>119</v>
      </c>
      <c r="B249" s="515"/>
      <c r="C249" s="516" t="s">
        <v>323</v>
      </c>
      <c r="D249" s="517"/>
      <c r="E249" s="517"/>
      <c r="F249" s="517"/>
      <c r="G249" s="517"/>
      <c r="H249" s="517"/>
      <c r="I249" s="517"/>
      <c r="J249" s="517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>
      <c r="A250" s="516"/>
      <c r="B250" s="515"/>
      <c r="C250" s="516" t="s">
        <v>324</v>
      </c>
      <c r="D250" s="517"/>
      <c r="E250" s="517"/>
      <c r="F250" s="517"/>
      <c r="G250" s="517"/>
      <c r="H250" s="517"/>
      <c r="I250" s="517"/>
      <c r="J250" s="517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>
      <c r="A251" s="518" t="s">
        <v>325</v>
      </c>
      <c r="B251" s="515"/>
      <c r="C251" s="520" t="s">
        <v>326</v>
      </c>
      <c r="D251" s="517"/>
      <c r="E251" s="517"/>
      <c r="F251" s="517"/>
      <c r="G251" s="517"/>
      <c r="H251" s="517"/>
      <c r="I251" s="517"/>
      <c r="J251" s="517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>
      <c r="A252" s="518" t="s">
        <v>954</v>
      </c>
      <c r="B252" s="515"/>
      <c r="C252" s="521" t="s">
        <v>955</v>
      </c>
      <c r="D252" s="517"/>
      <c r="E252" s="517"/>
      <c r="F252" s="517"/>
      <c r="G252" s="517"/>
      <c r="H252" s="517"/>
      <c r="I252" s="517"/>
      <c r="J252" s="517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>
      <c r="A253" s="518"/>
      <c r="B253" s="515"/>
      <c r="C253" s="521" t="s">
        <v>956</v>
      </c>
      <c r="D253" s="517"/>
      <c r="E253" s="517"/>
      <c r="F253" s="517"/>
      <c r="G253" s="517"/>
      <c r="H253" s="517"/>
      <c r="I253" s="517"/>
      <c r="J253" s="517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>
      <c r="A254" s="518" t="s">
        <v>327</v>
      </c>
      <c r="B254" s="519"/>
      <c r="C254" s="520" t="s">
        <v>328</v>
      </c>
      <c r="D254" s="517"/>
      <c r="E254" s="517"/>
      <c r="F254" s="517"/>
      <c r="G254" s="517"/>
      <c r="H254" s="517"/>
      <c r="I254" s="517"/>
      <c r="J254" s="517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>
      <c r="A255" s="522" t="s">
        <v>329</v>
      </c>
      <c r="B255" s="515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>
      <c r="A256" s="515" t="s">
        <v>330</v>
      </c>
      <c r="B256" s="515"/>
      <c r="C256" s="516" t="s">
        <v>120</v>
      </c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>
      <c r="A257" s="515" t="s">
        <v>331</v>
      </c>
      <c r="B257" s="515"/>
      <c r="C257" s="516" t="s">
        <v>121</v>
      </c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>
      <c r="A258" s="515" t="s">
        <v>332</v>
      </c>
      <c r="B258" s="515"/>
      <c r="C258" s="516" t="s">
        <v>122</v>
      </c>
      <c r="D258" s="523"/>
      <c r="E258" s="523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>
      <c r="A259" s="515" t="s">
        <v>333</v>
      </c>
      <c r="B259" s="227"/>
      <c r="C259" s="516" t="s">
        <v>123</v>
      </c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>
      <c r="A260" s="515" t="s">
        <v>334</v>
      </c>
      <c r="B260" s="227"/>
      <c r="C260" s="516" t="s">
        <v>335</v>
      </c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>
      <c r="A261" s="519" t="s">
        <v>336</v>
      </c>
      <c r="B261" s="227"/>
      <c r="D261" s="524" t="s">
        <v>130</v>
      </c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>
      <c r="A262" s="515" t="s">
        <v>337</v>
      </c>
      <c r="B262" s="227"/>
      <c r="C262" s="516" t="s">
        <v>124</v>
      </c>
      <c r="D262" s="525" t="s">
        <v>131</v>
      </c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>
      <c r="A263" s="515" t="s">
        <v>28</v>
      </c>
      <c r="B263" s="227"/>
      <c r="C263" s="516" t="s">
        <v>338</v>
      </c>
      <c r="D263" s="526" t="s">
        <v>28</v>
      </c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>
      <c r="A264" s="515" t="s">
        <v>339</v>
      </c>
      <c r="B264" s="227"/>
      <c r="C264" s="516" t="s">
        <v>125</v>
      </c>
      <c r="D264" s="525" t="s">
        <v>132</v>
      </c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>
      <c r="A265" s="515" t="s">
        <v>340</v>
      </c>
      <c r="B265" s="227"/>
      <c r="C265" s="516" t="s">
        <v>126</v>
      </c>
      <c r="D265" s="525" t="s">
        <v>26</v>
      </c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>
      <c r="A266" s="515" t="s">
        <v>341</v>
      </c>
      <c r="B266" s="227"/>
      <c r="C266" s="516" t="s">
        <v>127</v>
      </c>
      <c r="D266" s="527" t="s">
        <v>45</v>
      </c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>
      <c r="A267" s="519" t="s">
        <v>342</v>
      </c>
      <c r="B267" s="227"/>
      <c r="D267" s="527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>
      <c r="A268" s="515" t="s">
        <v>343</v>
      </c>
      <c r="B268" s="227"/>
      <c r="C268" s="516" t="s">
        <v>128</v>
      </c>
      <c r="D268" s="527" t="s">
        <v>133</v>
      </c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>
      <c r="A269" s="515" t="s">
        <v>344</v>
      </c>
      <c r="B269" s="227"/>
      <c r="C269" s="516" t="s">
        <v>129</v>
      </c>
      <c r="D269" s="527" t="s">
        <v>25</v>
      </c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>
      <c r="A270" s="515" t="s">
        <v>340</v>
      </c>
      <c r="B270" s="227"/>
      <c r="C270" s="516" t="s">
        <v>126</v>
      </c>
      <c r="D270" s="527" t="s">
        <v>26</v>
      </c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>
      <c r="A271" s="515" t="s">
        <v>341</v>
      </c>
      <c r="B271" s="227"/>
      <c r="C271" s="516" t="s">
        <v>127</v>
      </c>
      <c r="D271" s="527" t="s">
        <v>45</v>
      </c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>
      <c r="A272" s="227"/>
      <c r="B272" s="227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>
      <c r="A273" s="227"/>
      <c r="B273" s="227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409.6" customHeight="1">
      <c r="A274" s="227"/>
      <c r="B274" s="227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409.6" customHeight="1">
      <c r="A275" s="227"/>
      <c r="B275" s="227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409.6" customHeight="1">
      <c r="A276" s="227"/>
      <c r="B276" s="227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409.6" customHeight="1">
      <c r="A277" s="227"/>
      <c r="B277" s="227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409.6" customHeight="1">
      <c r="A278" s="227"/>
      <c r="B278" s="227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409.6" customHeight="1">
      <c r="A279" s="227"/>
      <c r="B279" s="227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409.6" customHeight="1">
      <c r="A280" s="227"/>
      <c r="B280" s="227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409.6" customHeight="1">
      <c r="A281" s="227"/>
      <c r="B281" s="227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409.6" customHeight="1">
      <c r="A282" s="227"/>
      <c r="B282" s="227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409.6" customHeight="1">
      <c r="A283" s="227"/>
      <c r="B283" s="227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409.6" customHeight="1">
      <c r="A284" s="227"/>
      <c r="B284" s="227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409.6" customHeight="1">
      <c r="A285" s="227"/>
      <c r="B285" s="227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409.6" customHeight="1">
      <c r="A286" s="227"/>
      <c r="B286" s="227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409.6" customHeight="1">
      <c r="A287" s="227"/>
      <c r="B287" s="227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409.6" customHeight="1">
      <c r="A288" s="227"/>
      <c r="B288" s="227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409.6" customHeight="1">
      <c r="A289" s="227"/>
      <c r="B289" s="227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409.6" customHeight="1">
      <c r="A290" s="227"/>
      <c r="B290" s="227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409.6" customHeight="1">
      <c r="A291" s="227"/>
      <c r="B291" s="227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409.6" customHeight="1">
      <c r="A292" s="227"/>
      <c r="B292" s="227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409.6" customHeight="1">
      <c r="A293" s="227"/>
      <c r="B293" s="227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409.6" customHeight="1">
      <c r="A294" s="227"/>
      <c r="B294" s="227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409.6" customHeight="1">
      <c r="A295" s="227"/>
      <c r="B295" s="227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409.6" customHeight="1">
      <c r="A296" s="227"/>
      <c r="B296" s="227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409.6" customHeight="1">
      <c r="A297" s="227"/>
      <c r="B297" s="227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409.6" customHeight="1">
      <c r="A298" s="227"/>
      <c r="B298" s="227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409.6" customHeight="1">
      <c r="A299" s="227"/>
      <c r="B299" s="227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409.6" customHeight="1">
      <c r="A300" s="227"/>
      <c r="B300" s="227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409.6" customHeight="1">
      <c r="A301" s="227"/>
      <c r="B301" s="227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409.6" customHeight="1">
      <c r="A302" s="227"/>
      <c r="B302" s="227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409.6" customHeight="1">
      <c r="A303" s="227"/>
      <c r="B303" s="227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409.6" customHeight="1">
      <c r="A304" s="227"/>
      <c r="B304" s="227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409.6" customHeight="1">
      <c r="A305" s="227"/>
      <c r="B305" s="227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409.6" customHeight="1">
      <c r="A306" s="227"/>
      <c r="B306" s="227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409.6" customHeight="1">
      <c r="A307" s="227"/>
      <c r="B307" s="227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409.6" customHeight="1">
      <c r="A308" s="227"/>
      <c r="B308" s="227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409.6" customHeight="1">
      <c r="A309" s="227"/>
      <c r="B309" s="227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409.6" customHeight="1">
      <c r="A310" s="227"/>
      <c r="B310" s="227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409.6" customHeight="1">
      <c r="A311" s="227"/>
      <c r="B311" s="227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409.6" customHeight="1">
      <c r="A312" s="227"/>
      <c r="B312" s="227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409.6" customHeight="1">
      <c r="A313" s="227"/>
      <c r="B313" s="227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409.6" customHeight="1">
      <c r="A314" s="227"/>
      <c r="B314" s="227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409.6" customHeight="1">
      <c r="A315" s="227"/>
      <c r="B315" s="227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409.6" customHeight="1">
      <c r="A316" s="227"/>
      <c r="B316" s="227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409.6" customHeight="1">
      <c r="A317" s="227"/>
      <c r="B317" s="227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409.6" customHeight="1">
      <c r="A318" s="227"/>
      <c r="B318" s="227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409.6" customHeight="1">
      <c r="A319" s="227"/>
      <c r="B319" s="227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409.6" customHeight="1">
      <c r="A320" s="227"/>
      <c r="B320" s="227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409.6" customHeight="1">
      <c r="A321" s="227"/>
      <c r="B321" s="227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409.6" customHeight="1">
      <c r="A322" s="227"/>
      <c r="B322" s="227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409.6" customHeight="1">
      <c r="A323" s="227"/>
      <c r="B323" s="227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409.6" customHeight="1">
      <c r="A324" s="227"/>
      <c r="B324" s="227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409.6" customHeight="1">
      <c r="A325" s="227"/>
      <c r="B325" s="227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409.6" customHeight="1">
      <c r="A326" s="227"/>
      <c r="B326" s="227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409.6" customHeight="1">
      <c r="A327" s="227"/>
      <c r="B327" s="227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409.6" customHeight="1">
      <c r="A328" s="227"/>
      <c r="B328" s="227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409.6" customHeight="1">
      <c r="A329" s="227"/>
      <c r="B329" s="227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409.6" customHeight="1">
      <c r="A330" s="227"/>
      <c r="B330" s="227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409.6" customHeight="1">
      <c r="A331" s="227"/>
      <c r="B331" s="227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409.6" customHeight="1">
      <c r="A332" s="227"/>
      <c r="B332" s="227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409.6" customHeight="1">
      <c r="A333" s="227"/>
      <c r="B333" s="227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409.6" customHeight="1">
      <c r="A334" s="227"/>
      <c r="B334" s="227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409.6" customHeight="1">
      <c r="A335" s="227"/>
      <c r="B335" s="227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409.6" customHeight="1">
      <c r="A336" s="227"/>
      <c r="B336" s="227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409.6" customHeight="1">
      <c r="A337" s="227"/>
      <c r="B337" s="227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409.6" customHeight="1">
      <c r="A338" s="227"/>
      <c r="B338" s="227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409.6" customHeight="1">
      <c r="A339" s="227"/>
      <c r="B339" s="227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409.6" customHeight="1">
      <c r="A340" s="227"/>
      <c r="B340" s="227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409.6" customHeight="1">
      <c r="A341" s="227"/>
      <c r="B341" s="227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409.6" customHeight="1">
      <c r="A342" s="227"/>
      <c r="B342" s="227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409.6" customHeight="1">
      <c r="A343" s="227"/>
      <c r="B343" s="227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409.6" customHeight="1">
      <c r="A344" s="227"/>
      <c r="B344" s="227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409.6" customHeight="1">
      <c r="A345" s="227"/>
      <c r="B345" s="227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409.6" customHeight="1">
      <c r="A346" s="227"/>
      <c r="B346" s="227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409.6" customHeight="1">
      <c r="A347" s="227"/>
      <c r="B347" s="227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409.6" customHeight="1">
      <c r="A348" s="227"/>
      <c r="B348" s="227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409.6" customHeight="1">
      <c r="A349" s="227"/>
      <c r="B349" s="227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409.6" customHeight="1">
      <c r="A350" s="227"/>
      <c r="B350" s="227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409.6" customHeight="1">
      <c r="A351" s="227"/>
      <c r="B351" s="227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409.6" customHeight="1">
      <c r="A352" s="227"/>
      <c r="B352" s="227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409.6" customHeight="1">
      <c r="A353" s="227"/>
      <c r="B353" s="227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409.6" customHeight="1">
      <c r="A354" s="227"/>
      <c r="B354" s="227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409.6" customHeight="1">
      <c r="A355" s="227"/>
      <c r="B355" s="227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409.6" customHeight="1">
      <c r="A356" s="227"/>
      <c r="B356" s="227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409.6" customHeight="1">
      <c r="A357" s="227"/>
      <c r="B357" s="227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409.6" customHeight="1">
      <c r="A358" s="227"/>
      <c r="B358" s="227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409.6" customHeight="1">
      <c r="A359" s="227"/>
      <c r="B359" s="227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409.6" customHeight="1">
      <c r="A360" s="227"/>
      <c r="B360" s="227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409.6" customHeight="1">
      <c r="A361" s="227"/>
      <c r="B361" s="227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409.6" customHeight="1">
      <c r="A362" s="227"/>
      <c r="B362" s="227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409.6" customHeight="1">
      <c r="A363" s="227"/>
      <c r="B363" s="227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409.6" customHeight="1">
      <c r="A364" s="227"/>
      <c r="B364" s="227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409.6" customHeight="1">
      <c r="A365" s="227"/>
      <c r="B365" s="227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409.6" customHeight="1">
      <c r="A366" s="227"/>
      <c r="B366" s="227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409.6" customHeight="1">
      <c r="A367" s="227"/>
      <c r="B367" s="227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409.6" customHeight="1">
      <c r="A368" s="227"/>
      <c r="B368" s="227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409.6" customHeight="1">
      <c r="A369" s="227"/>
      <c r="B369" s="227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409.6" customHeight="1">
      <c r="A370" s="227"/>
      <c r="B370" s="227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409.6" customHeight="1">
      <c r="A371" s="227"/>
      <c r="B371" s="227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409.6" customHeight="1">
      <c r="A372" s="227"/>
      <c r="B372" s="227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409.6" customHeight="1">
      <c r="A373" s="227"/>
      <c r="B373" s="227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>
      <c r="A374" s="227"/>
      <c r="B374" s="227"/>
    </row>
    <row r="375" spans="1:26">
      <c r="A375" s="227"/>
      <c r="B375" s="227"/>
    </row>
    <row r="376" spans="1:26">
      <c r="A376" s="227"/>
      <c r="B376" s="227"/>
    </row>
    <row r="377" spans="1:26">
      <c r="A377" s="227"/>
      <c r="B377" s="227"/>
    </row>
    <row r="378" spans="1:26">
      <c r="A378" s="227"/>
      <c r="B378" s="227"/>
    </row>
    <row r="379" spans="1:26">
      <c r="A379" s="227"/>
      <c r="B379" s="227"/>
    </row>
    <row r="380" spans="1:26">
      <c r="A380" s="227"/>
      <c r="B380" s="227"/>
    </row>
    <row r="381" spans="1:26">
      <c r="A381" s="227"/>
      <c r="B381" s="227"/>
    </row>
    <row r="382" spans="1:26">
      <c r="A382" s="227"/>
      <c r="B382" s="227"/>
    </row>
    <row r="383" spans="1:26">
      <c r="A383" s="227"/>
      <c r="B383" s="227"/>
    </row>
    <row r="384" spans="1:26">
      <c r="A384" s="227"/>
      <c r="B384" s="227"/>
    </row>
    <row r="385" spans="1:2">
      <c r="A385" s="227"/>
      <c r="B385" s="227"/>
    </row>
    <row r="386" spans="1:2">
      <c r="A386" s="227"/>
      <c r="B386" s="227"/>
    </row>
    <row r="387" spans="1:2">
      <c r="A387" s="227"/>
      <c r="B387" s="227"/>
    </row>
    <row r="388" spans="1:2">
      <c r="A388" s="227"/>
      <c r="B388" s="227"/>
    </row>
    <row r="389" spans="1:2">
      <c r="A389" s="227"/>
      <c r="B389" s="227"/>
    </row>
    <row r="390" spans="1:2">
      <c r="A390" s="227"/>
      <c r="B390" s="227"/>
    </row>
    <row r="391" spans="1:2">
      <c r="A391" s="227"/>
      <c r="B391" s="227"/>
    </row>
    <row r="392" spans="1:2">
      <c r="A392" s="227"/>
      <c r="B392" s="227"/>
    </row>
    <row r="393" spans="1:2">
      <c r="A393" s="227"/>
      <c r="B393" s="227"/>
    </row>
    <row r="394" spans="1:2">
      <c r="A394" s="227"/>
      <c r="B394" s="227"/>
    </row>
    <row r="395" spans="1:2">
      <c r="A395" s="227"/>
      <c r="B395" s="227"/>
    </row>
    <row r="396" spans="1:2">
      <c r="A396" s="227"/>
      <c r="B396" s="227"/>
    </row>
    <row r="397" spans="1:2">
      <c r="A397" s="227"/>
      <c r="B397" s="227"/>
    </row>
    <row r="398" spans="1:2">
      <c r="A398" s="227"/>
      <c r="B398" s="227"/>
    </row>
    <row r="399" spans="1:2">
      <c r="A399" s="227"/>
      <c r="B399" s="227"/>
    </row>
    <row r="400" spans="1:2">
      <c r="A400" s="227"/>
      <c r="B400" s="227"/>
    </row>
    <row r="401" spans="1:2">
      <c r="A401" s="227"/>
      <c r="B401" s="227"/>
    </row>
    <row r="402" spans="1:2">
      <c r="A402" s="227"/>
      <c r="B402" s="227"/>
    </row>
    <row r="403" spans="1:2">
      <c r="A403" s="227"/>
      <c r="B403" s="227"/>
    </row>
    <row r="404" spans="1:2">
      <c r="A404" s="227"/>
      <c r="B404" s="227"/>
    </row>
    <row r="405" spans="1:2">
      <c r="A405" s="227"/>
      <c r="B405" s="227"/>
    </row>
    <row r="406" spans="1:2">
      <c r="A406" s="227"/>
      <c r="B406" s="227"/>
    </row>
    <row r="407" spans="1:2">
      <c r="A407" s="227"/>
      <c r="B407" s="227"/>
    </row>
    <row r="408" spans="1:2">
      <c r="A408" s="227"/>
      <c r="B408" s="227"/>
    </row>
    <row r="409" spans="1:2">
      <c r="A409" s="227"/>
      <c r="B409" s="227"/>
    </row>
    <row r="410" spans="1:2">
      <c r="A410" s="227"/>
      <c r="B410" s="227"/>
    </row>
    <row r="411" spans="1:2">
      <c r="A411" s="227"/>
      <c r="B411" s="227"/>
    </row>
    <row r="412" spans="1:2">
      <c r="A412" s="227"/>
      <c r="B412" s="227"/>
    </row>
    <row r="413" spans="1:2">
      <c r="A413" s="227"/>
      <c r="B413" s="227"/>
    </row>
    <row r="414" spans="1:2">
      <c r="A414" s="227"/>
      <c r="B414" s="227"/>
    </row>
    <row r="415" spans="1:2">
      <c r="A415" s="227"/>
      <c r="B415" s="227"/>
    </row>
    <row r="416" spans="1:2">
      <c r="A416" s="227"/>
      <c r="B416" s="227"/>
    </row>
    <row r="417" spans="1:2">
      <c r="A417" s="227"/>
      <c r="B417" s="227"/>
    </row>
    <row r="418" spans="1:2">
      <c r="A418" s="227"/>
      <c r="B418" s="227"/>
    </row>
    <row r="419" spans="1:2">
      <c r="A419" s="227"/>
      <c r="B419" s="227"/>
    </row>
    <row r="420" spans="1:2">
      <c r="A420" s="227"/>
      <c r="B420" s="227"/>
    </row>
    <row r="421" spans="1:2">
      <c r="A421" s="227"/>
      <c r="B421" s="227"/>
    </row>
    <row r="422" spans="1:2">
      <c r="A422" s="227"/>
      <c r="B422" s="227"/>
    </row>
    <row r="423" spans="1:2">
      <c r="A423" s="227"/>
      <c r="B423" s="227"/>
    </row>
    <row r="424" spans="1:2">
      <c r="A424" s="227"/>
      <c r="B424" s="227"/>
    </row>
    <row r="425" spans="1:2">
      <c r="A425" s="227"/>
      <c r="B425" s="227"/>
    </row>
    <row r="426" spans="1:2">
      <c r="A426" s="227"/>
      <c r="B426" s="227"/>
    </row>
    <row r="427" spans="1:2">
      <c r="A427" s="227"/>
      <c r="B427" s="227"/>
    </row>
    <row r="428" spans="1:2">
      <c r="A428" s="227"/>
      <c r="B428" s="227"/>
    </row>
    <row r="429" spans="1:2">
      <c r="A429" s="227"/>
      <c r="B429" s="227"/>
    </row>
    <row r="430" spans="1:2">
      <c r="A430" s="227"/>
      <c r="B430" s="227"/>
    </row>
    <row r="431" spans="1:2">
      <c r="A431" s="227"/>
      <c r="B431" s="227"/>
    </row>
    <row r="432" spans="1:2">
      <c r="A432" s="227"/>
      <c r="B432" s="227"/>
    </row>
    <row r="433" spans="1:2">
      <c r="A433" s="227"/>
      <c r="B433" s="227"/>
    </row>
    <row r="434" spans="1:2">
      <c r="A434" s="227"/>
      <c r="B434" s="227"/>
    </row>
    <row r="435" spans="1:2">
      <c r="A435" s="227"/>
      <c r="B435" s="227"/>
    </row>
    <row r="436" spans="1:2">
      <c r="A436" s="227"/>
      <c r="B436" s="227"/>
    </row>
    <row r="437" spans="1:2">
      <c r="A437" s="227"/>
      <c r="B437" s="227"/>
    </row>
    <row r="438" spans="1:2">
      <c r="A438" s="227"/>
      <c r="B438" s="227"/>
    </row>
    <row r="439" spans="1:2">
      <c r="A439" s="227"/>
      <c r="B439" s="227"/>
    </row>
    <row r="440" spans="1:2">
      <c r="A440" s="227"/>
      <c r="B440" s="227"/>
    </row>
    <row r="441" spans="1:2">
      <c r="A441" s="227"/>
      <c r="B441" s="227"/>
    </row>
    <row r="442" spans="1:2">
      <c r="A442" s="227"/>
      <c r="B442" s="227"/>
    </row>
    <row r="443" spans="1:2">
      <c r="A443" s="227"/>
      <c r="B443" s="227"/>
    </row>
    <row r="444" spans="1:2">
      <c r="A444" s="227"/>
      <c r="B444" s="227"/>
    </row>
    <row r="445" spans="1:2">
      <c r="A445" s="227"/>
      <c r="B445" s="227"/>
    </row>
    <row r="446" spans="1:2">
      <c r="A446" s="227"/>
      <c r="B446" s="227"/>
    </row>
    <row r="447" spans="1:2">
      <c r="A447" s="227"/>
      <c r="B447" s="227"/>
    </row>
    <row r="448" spans="1:2">
      <c r="A448" s="227"/>
      <c r="B448" s="227"/>
    </row>
    <row r="449" spans="1:1">
      <c r="A449" s="227"/>
    </row>
    <row r="450" spans="1:1">
      <c r="A450" s="227"/>
    </row>
    <row r="451" spans="1:1">
      <c r="A451" s="227"/>
    </row>
    <row r="452" spans="1:1">
      <c r="A452" s="227"/>
    </row>
    <row r="453" spans="1:1">
      <c r="A453" s="227"/>
    </row>
    <row r="454" spans="1:1">
      <c r="A454" s="227"/>
    </row>
    <row r="455" spans="1:1">
      <c r="A455" s="227"/>
    </row>
    <row r="456" spans="1:1">
      <c r="A456" s="227"/>
    </row>
    <row r="457" spans="1:1">
      <c r="A457" s="227"/>
    </row>
    <row r="458" spans="1:1">
      <c r="A458" s="227"/>
    </row>
    <row r="459" spans="1:1">
      <c r="A459" s="227"/>
    </row>
    <row r="460" spans="1:1">
      <c r="A460" s="227"/>
    </row>
    <row r="461" spans="1:1">
      <c r="A461" s="227"/>
    </row>
  </sheetData>
  <sheetProtection password="CC13" sheet="1" objects="1" scenarios="1" selectLockedCells="1" selectUnlockedCells="1"/>
  <mergeCells count="3">
    <mergeCell ref="J5:L5"/>
    <mergeCell ref="D5:F5"/>
    <mergeCell ref="G5:I5"/>
  </mergeCells>
  <phoneticPr fontId="0" type="noConversion"/>
  <hyperlinks>
    <hyperlink ref="C124" r:id="rId1" display="N-(3-Aminopropyl)-N-dodecylpropane-1,3-diamine"/>
    <hyperlink ref="C152" r:id="rId2" display="H2O2"/>
  </hyperlinks>
  <pageMargins left="0.78740157499999996" right="0.78740157499999996" top="0.984251969" bottom="0.984251969" header="0.4921259845" footer="0.492125984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35</vt:i4>
      </vt:variant>
    </vt:vector>
  </HeadingPairs>
  <TitlesOfParts>
    <vt:vector size="48" baseType="lpstr">
      <vt:lpstr>Product</vt:lpstr>
      <vt:lpstr>Formulation Pre-Products</vt:lpstr>
      <vt:lpstr>Ingoing Substances</vt:lpstr>
      <vt:lpstr>Ingoing substances_DID</vt:lpstr>
      <vt:lpstr>Results-1</vt:lpstr>
      <vt:lpstr>Results-2</vt:lpstr>
      <vt:lpstr>Packaging sizes 1-4</vt:lpstr>
      <vt:lpstr>Packaging sizes 5-8</vt:lpstr>
      <vt:lpstr>DID List</vt:lpstr>
      <vt:lpstr>Languages</vt:lpstr>
      <vt:lpstr>Auswahldaten</vt:lpstr>
      <vt:lpstr>Document</vt:lpstr>
      <vt:lpstr>Historie</vt:lpstr>
      <vt:lpstr>Abbauwerte</vt:lpstr>
      <vt:lpstr>aNBO</vt:lpstr>
      <vt:lpstr>anNBO</vt:lpstr>
      <vt:lpstr>'Formulation Pre-Products'!Area_stampa</vt:lpstr>
      <vt:lpstr>Historie!Area_stampa</vt:lpstr>
      <vt:lpstr>'Ingoing Substances'!Area_stampa</vt:lpstr>
      <vt:lpstr>'Ingoing substances_DID'!Area_stampa</vt:lpstr>
      <vt:lpstr>'Packaging sizes 1-4'!Area_stampa</vt:lpstr>
      <vt:lpstr>'Packaging sizes 5-8'!Area_stampa</vt:lpstr>
      <vt:lpstr>Product!Area_stampa</vt:lpstr>
      <vt:lpstr>'Results-1'!Area_stampa</vt:lpstr>
      <vt:lpstr>'Results-2'!Area_stampa</vt:lpstr>
      <vt:lpstr>Ausnahme</vt:lpstr>
      <vt:lpstr>Ausnahme_anNBO</vt:lpstr>
      <vt:lpstr>Ausnahmen</vt:lpstr>
      <vt:lpstr>AW</vt:lpstr>
      <vt:lpstr>BCF</vt:lpstr>
      <vt:lpstr>Beschichtung</vt:lpstr>
      <vt:lpstr>Beschluss</vt:lpstr>
      <vt:lpstr>DID</vt:lpstr>
      <vt:lpstr>Einheit</vt:lpstr>
      <vt:lpstr>Etikett</vt:lpstr>
      <vt:lpstr>Flasche</vt:lpstr>
      <vt:lpstr>Form_Substanz</vt:lpstr>
      <vt:lpstr>Funktion</vt:lpstr>
      <vt:lpstr>janein</vt:lpstr>
      <vt:lpstr>Nachweis</vt:lpstr>
      <vt:lpstr>Privat</vt:lpstr>
      <vt:lpstr>Produkt</vt:lpstr>
      <vt:lpstr>Produktart</vt:lpstr>
      <vt:lpstr>Produktform</vt:lpstr>
      <vt:lpstr>Pulver</vt:lpstr>
      <vt:lpstr>Sprache</vt:lpstr>
      <vt:lpstr>Verschluss</vt:lpstr>
      <vt:lpstr>VPName</vt:lpstr>
    </vt:vector>
  </TitlesOfParts>
  <Company>RAL gGmbH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Kalkulationsdatei für "Rinse og cosmetic products"</dc:title>
  <dc:subject>Ecolabel 2014/893/EU</dc:subject>
  <dc:creator>Dr.Peter Buttner</dc:creator>
  <dc:description>Version 2 (3.2015). Änderung Formel für automatische Tensiderkennung im Blatt "Ingoing substances_DID"_x000d_
Version 3 (16.4.2015): Einführung AC zur automatischen Ermittlung der Konzentration. Korrektur für Palm/Palmkernöl wenn segrgiert/MB: Bezug auf Vorprodukt und nicht auf enthaltenes Tensid_x000d_
V4: Zusätzliche Berechnungen/Eingaben für Verpackungen, V5: Fehlerkorrektur in Mengenberechnung Tensid wenn MB/segregiert beseitigt. Ab 7.9.2015 englischen Text in B122 geändert. _x000d_
V5: ab 12 October 2015: Version October auf allen Blättern</dc:description>
  <cp:lastModifiedBy>alessi</cp:lastModifiedBy>
  <cp:lastPrinted>2017-04-28T12:01:20Z</cp:lastPrinted>
  <dcterms:created xsi:type="dcterms:W3CDTF">2006-01-20T09:27:52Z</dcterms:created>
  <dcterms:modified xsi:type="dcterms:W3CDTF">2017-12-04T10:28:51Z</dcterms:modified>
</cp:coreProperties>
</file>