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10" yWindow="-255" windowWidth="18990" windowHeight="6390"/>
  </bookViews>
  <sheets>
    <sheet name="Powder formulations" sheetId="1" r:id="rId1"/>
    <sheet name="Points and WUR Powder" sheetId="4" r:id="rId2"/>
    <sheet name="Liquid formulations" sheetId="6" r:id="rId3"/>
    <sheet name="Points and WUR Liquid" sheetId="11" r:id="rId4"/>
    <sheet name="DID listen" sheetId="12" r:id="rId5"/>
  </sheets>
  <calcPr calcId="125725"/>
</workbook>
</file>

<file path=xl/calcChain.xml><?xml version="1.0" encoding="utf-8"?>
<calcChain xmlns="http://schemas.openxmlformats.org/spreadsheetml/2006/main">
  <c r="C3" i="1"/>
  <c r="H25" i="6"/>
  <c r="G25"/>
  <c r="D25"/>
  <c r="C25"/>
  <c r="B25"/>
  <c r="H24"/>
  <c r="G24"/>
  <c r="D24"/>
  <c r="C24"/>
  <c r="B24"/>
  <c r="H23"/>
  <c r="G23"/>
  <c r="D23"/>
  <c r="I23" s="1"/>
  <c r="C23"/>
  <c r="B23"/>
  <c r="H22"/>
  <c r="G22"/>
  <c r="D22"/>
  <c r="C22"/>
  <c r="B22"/>
  <c r="H21"/>
  <c r="G21"/>
  <c r="D21"/>
  <c r="C21"/>
  <c r="B21"/>
  <c r="H20"/>
  <c r="G20"/>
  <c r="D20"/>
  <c r="C20"/>
  <c r="B20"/>
  <c r="H19"/>
  <c r="G19"/>
  <c r="D19"/>
  <c r="I19" s="1"/>
  <c r="C19"/>
  <c r="B19"/>
  <c r="H18"/>
  <c r="G18"/>
  <c r="D18"/>
  <c r="C18"/>
  <c r="I18" s="1"/>
  <c r="B18"/>
  <c r="H17"/>
  <c r="G17"/>
  <c r="D17"/>
  <c r="C17"/>
  <c r="B17"/>
  <c r="H16"/>
  <c r="G16"/>
  <c r="D16"/>
  <c r="C16"/>
  <c r="B16"/>
  <c r="H15"/>
  <c r="G15"/>
  <c r="D15"/>
  <c r="I15" s="1"/>
  <c r="C15"/>
  <c r="B15"/>
  <c r="H14"/>
  <c r="G14"/>
  <c r="D14"/>
  <c r="C14"/>
  <c r="I14" s="1"/>
  <c r="B14"/>
  <c r="H13"/>
  <c r="G13"/>
  <c r="D13"/>
  <c r="C13"/>
  <c r="B13"/>
  <c r="H12"/>
  <c r="G12"/>
  <c r="D12"/>
  <c r="C12"/>
  <c r="B12"/>
  <c r="H11"/>
  <c r="G11"/>
  <c r="D11"/>
  <c r="I11" s="1"/>
  <c r="C11"/>
  <c r="B11"/>
  <c r="H10"/>
  <c r="G10"/>
  <c r="D10"/>
  <c r="C10"/>
  <c r="B10"/>
  <c r="H9"/>
  <c r="G9"/>
  <c r="D9"/>
  <c r="C9"/>
  <c r="B9"/>
  <c r="H8"/>
  <c r="G8"/>
  <c r="D8"/>
  <c r="C8"/>
  <c r="I8" s="1"/>
  <c r="B8"/>
  <c r="H7"/>
  <c r="G7"/>
  <c r="D7"/>
  <c r="C7"/>
  <c r="B7"/>
  <c r="D6"/>
  <c r="C6"/>
  <c r="I6" s="1"/>
  <c r="I27" s="1"/>
  <c r="B6"/>
  <c r="H25" i="1"/>
  <c r="G25"/>
  <c r="D25"/>
  <c r="C25"/>
  <c r="B25"/>
  <c r="H24"/>
  <c r="G24"/>
  <c r="D24"/>
  <c r="C24"/>
  <c r="B24"/>
  <c r="H23"/>
  <c r="G23"/>
  <c r="D23"/>
  <c r="I23" s="1"/>
  <c r="C23"/>
  <c r="B23"/>
  <c r="H22"/>
  <c r="G22"/>
  <c r="D22"/>
  <c r="C22"/>
  <c r="I22" s="1"/>
  <c r="B22"/>
  <c r="H21"/>
  <c r="G21"/>
  <c r="D21"/>
  <c r="I21" s="1"/>
  <c r="C21"/>
  <c r="B21"/>
  <c r="H20"/>
  <c r="G20"/>
  <c r="D20"/>
  <c r="C20"/>
  <c r="I20" s="1"/>
  <c r="B20"/>
  <c r="H19"/>
  <c r="G19"/>
  <c r="D19"/>
  <c r="C19"/>
  <c r="B19"/>
  <c r="H18"/>
  <c r="G18"/>
  <c r="D18"/>
  <c r="C18"/>
  <c r="I18" s="1"/>
  <c r="B18"/>
  <c r="H17"/>
  <c r="G17"/>
  <c r="D17"/>
  <c r="I17" s="1"/>
  <c r="C17"/>
  <c r="B17"/>
  <c r="H16"/>
  <c r="G16"/>
  <c r="D16"/>
  <c r="C16"/>
  <c r="I16" s="1"/>
  <c r="B16"/>
  <c r="H15"/>
  <c r="G15"/>
  <c r="D15"/>
  <c r="I15" s="1"/>
  <c r="C15"/>
  <c r="B15"/>
  <c r="H14"/>
  <c r="G14"/>
  <c r="D14"/>
  <c r="C14"/>
  <c r="I14" s="1"/>
  <c r="B14"/>
  <c r="H13"/>
  <c r="G13"/>
  <c r="D13"/>
  <c r="C13"/>
  <c r="B13"/>
  <c r="H12"/>
  <c r="G12"/>
  <c r="D12"/>
  <c r="C12"/>
  <c r="I12" s="1"/>
  <c r="B12"/>
  <c r="H11"/>
  <c r="G11"/>
  <c r="D11"/>
  <c r="I11" s="1"/>
  <c r="C11"/>
  <c r="B11"/>
  <c r="H10"/>
  <c r="G10"/>
  <c r="D10"/>
  <c r="C10"/>
  <c r="I10" s="1"/>
  <c r="B10"/>
  <c r="H9"/>
  <c r="G9"/>
  <c r="D9"/>
  <c r="C9"/>
  <c r="B9"/>
  <c r="H8"/>
  <c r="G8"/>
  <c r="D8"/>
  <c r="C8"/>
  <c r="I8" s="1"/>
  <c r="B8"/>
  <c r="H7"/>
  <c r="G7"/>
  <c r="D7"/>
  <c r="I7" s="1"/>
  <c r="C7"/>
  <c r="B7"/>
  <c r="D6"/>
  <c r="C6"/>
  <c r="I6" s="1"/>
  <c r="I27" s="1"/>
  <c r="B6"/>
  <c r="I249" i="12"/>
  <c r="F249"/>
  <c r="F248"/>
  <c r="F247"/>
  <c r="F246"/>
  <c r="F245"/>
  <c r="F244"/>
  <c r="I243"/>
  <c r="F243"/>
  <c r="I242"/>
  <c r="F242"/>
  <c r="I241"/>
  <c r="F241"/>
  <c r="F240"/>
  <c r="I240"/>
  <c r="I239"/>
  <c r="F239"/>
  <c r="F238"/>
  <c r="I238"/>
  <c r="I237"/>
  <c r="F237"/>
  <c r="F236"/>
  <c r="I236"/>
  <c r="I235"/>
  <c r="F235"/>
  <c r="I234"/>
  <c r="F234"/>
  <c r="I233"/>
  <c r="F233"/>
  <c r="I232"/>
  <c r="F232"/>
  <c r="I231"/>
  <c r="F231"/>
  <c r="F230"/>
  <c r="I230"/>
  <c r="I229"/>
  <c r="F229"/>
  <c r="F228"/>
  <c r="I228"/>
  <c r="I227"/>
  <c r="F227"/>
  <c r="I226"/>
  <c r="F226"/>
  <c r="I225"/>
  <c r="F225"/>
  <c r="F224"/>
  <c r="I224"/>
  <c r="I223"/>
  <c r="F223"/>
  <c r="F222"/>
  <c r="I222"/>
  <c r="I221"/>
  <c r="F221"/>
  <c r="F220"/>
  <c r="I220"/>
  <c r="I219"/>
  <c r="F219"/>
  <c r="I218"/>
  <c r="F218"/>
  <c r="I217"/>
  <c r="F217"/>
  <c r="F216"/>
  <c r="I216"/>
  <c r="I215"/>
  <c r="F215"/>
  <c r="I214"/>
  <c r="F214"/>
  <c r="I213"/>
  <c r="F213"/>
  <c r="F212"/>
  <c r="I212"/>
  <c r="I211"/>
  <c r="F211"/>
  <c r="I210"/>
  <c r="F210"/>
  <c r="I208"/>
  <c r="F208"/>
  <c r="F207"/>
  <c r="I207"/>
  <c r="I206"/>
  <c r="F206"/>
  <c r="F202"/>
  <c r="I202"/>
  <c r="I201"/>
  <c r="F201"/>
  <c r="F200"/>
  <c r="I200"/>
  <c r="I199"/>
  <c r="F199"/>
  <c r="F197"/>
  <c r="I197"/>
  <c r="I196"/>
  <c r="F196"/>
  <c r="F195"/>
  <c r="I195"/>
  <c r="I194"/>
  <c r="F194"/>
  <c r="F193"/>
  <c r="I191"/>
  <c r="F191"/>
  <c r="I189"/>
  <c r="F189"/>
  <c r="I188"/>
  <c r="F188"/>
  <c r="I187"/>
  <c r="F187"/>
  <c r="F186"/>
  <c r="I186"/>
  <c r="I185"/>
  <c r="F185"/>
  <c r="F184"/>
  <c r="I184"/>
  <c r="I183"/>
  <c r="F183"/>
  <c r="F182"/>
  <c r="I181"/>
  <c r="F181"/>
  <c r="I180"/>
  <c r="F179"/>
  <c r="I179"/>
  <c r="I178"/>
  <c r="F178"/>
  <c r="I177"/>
  <c r="F177"/>
  <c r="I176"/>
  <c r="F176"/>
  <c r="I175"/>
  <c r="F175"/>
  <c r="I174"/>
  <c r="F174"/>
  <c r="F173"/>
  <c r="I173"/>
  <c r="I172"/>
  <c r="F172"/>
  <c r="F171"/>
  <c r="I171"/>
  <c r="I170"/>
  <c r="F170"/>
  <c r="I169"/>
  <c r="F169"/>
  <c r="I168"/>
  <c r="F168"/>
  <c r="F167"/>
  <c r="I167"/>
  <c r="I166"/>
  <c r="F166"/>
  <c r="I165"/>
  <c r="F165"/>
  <c r="I163"/>
  <c r="F163"/>
  <c r="F162"/>
  <c r="I161"/>
  <c r="F161"/>
  <c r="I160"/>
  <c r="F160"/>
  <c r="I159"/>
  <c r="F159"/>
  <c r="F158"/>
  <c r="I158"/>
  <c r="I157"/>
  <c r="F157"/>
  <c r="F156"/>
  <c r="I156"/>
  <c r="I155"/>
  <c r="F155"/>
  <c r="F152"/>
  <c r="I152"/>
  <c r="I151"/>
  <c r="F151"/>
  <c r="F150"/>
  <c r="I150"/>
  <c r="I149"/>
  <c r="F149"/>
  <c r="I148"/>
  <c r="F148"/>
  <c r="I146"/>
  <c r="F146"/>
  <c r="I145"/>
  <c r="F145"/>
  <c r="I144"/>
  <c r="F144"/>
  <c r="I143"/>
  <c r="F143"/>
  <c r="I142"/>
  <c r="F142"/>
  <c r="I141"/>
  <c r="F141"/>
  <c r="I140"/>
  <c r="F140"/>
  <c r="I139"/>
  <c r="F139"/>
  <c r="I138"/>
  <c r="F138"/>
  <c r="F135"/>
  <c r="I135"/>
  <c r="F132"/>
  <c r="I131"/>
  <c r="F131"/>
  <c r="F130"/>
  <c r="I128"/>
  <c r="F128"/>
  <c r="F126"/>
  <c r="I126"/>
  <c r="I123"/>
  <c r="F123"/>
  <c r="F122"/>
  <c r="I122"/>
  <c r="I121"/>
  <c r="F121"/>
  <c r="I120"/>
  <c r="F120"/>
  <c r="I119"/>
  <c r="F119"/>
  <c r="F117"/>
  <c r="I117"/>
  <c r="I116"/>
  <c r="F116"/>
  <c r="I114"/>
  <c r="F114"/>
  <c r="I113"/>
  <c r="F113"/>
  <c r="F111"/>
  <c r="I108"/>
  <c r="I107"/>
  <c r="F107"/>
  <c r="I106"/>
  <c r="F106"/>
  <c r="I105"/>
  <c r="F105"/>
  <c r="D102"/>
  <c r="F102"/>
  <c r="I102"/>
  <c r="I101"/>
  <c r="F101"/>
  <c r="I100"/>
  <c r="F100"/>
  <c r="I99"/>
  <c r="F99"/>
  <c r="F98"/>
  <c r="I98"/>
  <c r="I97"/>
  <c r="F97"/>
  <c r="I96"/>
  <c r="F96"/>
  <c r="I93"/>
  <c r="F93"/>
  <c r="I92"/>
  <c r="F92"/>
  <c r="I91"/>
  <c r="F91"/>
  <c r="F90"/>
  <c r="I89"/>
  <c r="F89"/>
  <c r="F88"/>
  <c r="I88"/>
  <c r="I87"/>
  <c r="F87"/>
  <c r="I86"/>
  <c r="D86"/>
  <c r="F86"/>
  <c r="I85"/>
  <c r="F85"/>
  <c r="F84"/>
  <c r="I84"/>
  <c r="D84"/>
  <c r="I83"/>
  <c r="D83"/>
  <c r="F83"/>
  <c r="I82"/>
  <c r="F82"/>
  <c r="F81"/>
  <c r="I81"/>
  <c r="I80"/>
  <c r="F80"/>
  <c r="I79"/>
  <c r="F79"/>
  <c r="I78"/>
  <c r="F78"/>
  <c r="I77"/>
  <c r="F77"/>
  <c r="I76"/>
  <c r="I75"/>
  <c r="F75"/>
  <c r="I74"/>
  <c r="F74"/>
  <c r="I73"/>
  <c r="F73"/>
  <c r="I72"/>
  <c r="F72"/>
  <c r="F71"/>
  <c r="I71"/>
  <c r="I70"/>
  <c r="F70"/>
  <c r="I69"/>
  <c r="F69"/>
  <c r="I68"/>
  <c r="F68"/>
  <c r="I67"/>
  <c r="F67"/>
  <c r="I66"/>
  <c r="F66"/>
  <c r="I65"/>
  <c r="F65"/>
  <c r="I64"/>
  <c r="I63"/>
  <c r="F63"/>
  <c r="I62"/>
  <c r="F62"/>
  <c r="I61"/>
  <c r="F61"/>
  <c r="I60"/>
  <c r="F60"/>
  <c r="I59"/>
  <c r="F59"/>
  <c r="I58"/>
  <c r="F58"/>
  <c r="I57"/>
  <c r="F57"/>
  <c r="I56"/>
  <c r="F56"/>
  <c r="I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F44"/>
  <c r="I44"/>
  <c r="I43"/>
  <c r="F43"/>
  <c r="I42"/>
  <c r="I41"/>
  <c r="F41"/>
  <c r="I40"/>
  <c r="F40"/>
  <c r="I37"/>
  <c r="F37"/>
  <c r="I36"/>
  <c r="F36"/>
  <c r="I35"/>
  <c r="F35"/>
  <c r="I34"/>
  <c r="F34"/>
  <c r="I33"/>
  <c r="F33"/>
  <c r="I32"/>
  <c r="F32"/>
  <c r="F31"/>
  <c r="I31"/>
  <c r="I30"/>
  <c r="F30"/>
  <c r="F29"/>
  <c r="I29"/>
  <c r="I28"/>
  <c r="F28"/>
  <c r="I27"/>
  <c r="F27"/>
  <c r="I26"/>
  <c r="F26"/>
  <c r="F25"/>
  <c r="I25"/>
  <c r="I24"/>
  <c r="F24"/>
  <c r="F23"/>
  <c r="I23"/>
  <c r="F22"/>
  <c r="F21"/>
  <c r="I21"/>
  <c r="I20"/>
  <c r="F20"/>
  <c r="F19"/>
  <c r="I19"/>
  <c r="I18"/>
  <c r="F18"/>
  <c r="F17"/>
  <c r="I17"/>
  <c r="I16"/>
  <c r="F16"/>
  <c r="F15"/>
  <c r="I15"/>
  <c r="I14"/>
  <c r="F14"/>
  <c r="I13"/>
  <c r="F13"/>
  <c r="I12"/>
  <c r="F12"/>
  <c r="I11"/>
  <c r="F11"/>
  <c r="I10"/>
  <c r="F10"/>
  <c r="I9"/>
  <c r="F9"/>
  <c r="I8"/>
  <c r="F8"/>
  <c r="I7"/>
  <c r="F7"/>
  <c r="I6"/>
  <c r="F6"/>
  <c r="E20" i="11"/>
  <c r="E19"/>
  <c r="E8"/>
  <c r="E7"/>
  <c r="E9" i="4"/>
  <c r="E21"/>
  <c r="E20"/>
  <c r="E8"/>
  <c r="C3" i="6"/>
  <c r="F14"/>
  <c r="D10" i="4"/>
  <c r="E10"/>
  <c r="F34" i="6"/>
  <c r="F32"/>
  <c r="F31"/>
  <c r="D21" i="11"/>
  <c r="E21" s="1"/>
  <c r="D9"/>
  <c r="E9" s="1"/>
  <c r="B36"/>
  <c r="C36"/>
  <c r="B37" i="4"/>
  <c r="C37"/>
  <c r="E27" i="6"/>
  <c r="E27" i="1"/>
  <c r="F11" i="6"/>
  <c r="F31" i="1"/>
  <c r="F21" i="6"/>
  <c r="F13"/>
  <c r="F10"/>
  <c r="F7"/>
  <c r="F24"/>
  <c r="F12"/>
  <c r="F18"/>
  <c r="F9"/>
  <c r="F16"/>
  <c r="F19"/>
  <c r="F15"/>
  <c r="F23"/>
  <c r="F20"/>
  <c r="F22"/>
  <c r="I22"/>
  <c r="F6"/>
  <c r="H6"/>
  <c r="H27" s="1"/>
  <c r="F8"/>
  <c r="F17"/>
  <c r="I17"/>
  <c r="F25"/>
  <c r="I25"/>
  <c r="G6"/>
  <c r="G27"/>
  <c r="D10" i="11" s="1"/>
  <c r="E10" s="1"/>
  <c r="D22" i="4"/>
  <c r="E22"/>
  <c r="F25" i="1"/>
  <c r="I25"/>
  <c r="F11"/>
  <c r="F6"/>
  <c r="G6"/>
  <c r="G27" s="1"/>
  <c r="F22"/>
  <c r="F14"/>
  <c r="F7"/>
  <c r="F34"/>
  <c r="F19"/>
  <c r="I19"/>
  <c r="F13"/>
  <c r="F18"/>
  <c r="F23"/>
  <c r="F17"/>
  <c r="F9"/>
  <c r="F21"/>
  <c r="F15"/>
  <c r="F10"/>
  <c r="F32"/>
  <c r="F24"/>
  <c r="I24"/>
  <c r="F20"/>
  <c r="F16"/>
  <c r="F12"/>
  <c r="F8"/>
  <c r="I12" i="6"/>
  <c r="I16"/>
  <c r="I7"/>
  <c r="I10"/>
  <c r="I21"/>
  <c r="I24"/>
  <c r="I13"/>
  <c r="F27"/>
  <c r="H6" i="1"/>
  <c r="H27" s="1"/>
  <c r="F27"/>
  <c r="G31" i="6"/>
  <c r="G34"/>
  <c r="I9"/>
  <c r="I13" i="1"/>
  <c r="I9"/>
  <c r="I20" i="6"/>
  <c r="H32" l="1"/>
  <c r="D23" i="11"/>
  <c r="E23" s="1"/>
  <c r="H34" i="6"/>
  <c r="H31"/>
  <c r="D11" i="11"/>
  <c r="E11" s="1"/>
  <c r="E13"/>
  <c r="E14" s="1"/>
  <c r="D24" i="4"/>
  <c r="E24" s="1"/>
  <c r="H34" i="1"/>
  <c r="H31"/>
  <c r="D12" i="4"/>
  <c r="E12" s="1"/>
  <c r="H32" i="1"/>
  <c r="G34"/>
  <c r="D23" i="4"/>
  <c r="E23" s="1"/>
  <c r="E26" s="1"/>
  <c r="E27" s="1"/>
  <c r="G31" i="1"/>
  <c r="G32"/>
  <c r="D11" i="4"/>
  <c r="E11" s="1"/>
  <c r="E14" s="1"/>
  <c r="E15" s="1"/>
  <c r="D13"/>
  <c r="E13" s="1"/>
  <c r="I34" i="1"/>
  <c r="D25" i="4"/>
  <c r="E25" s="1"/>
  <c r="I32" i="1"/>
  <c r="I31"/>
  <c r="I34" i="6"/>
  <c r="D24" i="11"/>
  <c r="E24" s="1"/>
  <c r="I32" i="6"/>
  <c r="I31"/>
  <c r="D12" i="11"/>
  <c r="E12" s="1"/>
  <c r="D22"/>
  <c r="E22" s="1"/>
  <c r="E25" s="1"/>
  <c r="E26" s="1"/>
  <c r="G32" i="6"/>
</calcChain>
</file>

<file path=xl/sharedStrings.xml><?xml version="1.0" encoding="utf-8"?>
<sst xmlns="http://schemas.openxmlformats.org/spreadsheetml/2006/main" count="892" uniqueCount="348">
  <si>
    <t>%</t>
  </si>
  <si>
    <t>aNBO</t>
  </si>
  <si>
    <t>anNBO</t>
  </si>
  <si>
    <t>SUM</t>
  </si>
  <si>
    <t>DF</t>
  </si>
  <si>
    <t>Acute toxicity</t>
  </si>
  <si>
    <t>Chronic toxicity</t>
  </si>
  <si>
    <t>Degradation</t>
  </si>
  <si>
    <t>DID-no</t>
  </si>
  <si>
    <t>Ingredient name</t>
  </si>
  <si>
    <t>NOEC (*)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</si>
  <si>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</si>
  <si>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</si>
  <si>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</si>
  <si>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</si>
  <si>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</si>
  <si>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</si>
  <si>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</si>
  <si>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</si>
  <si>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Soap C&gt;12-22          </t>
  </si>
  <si>
    <t xml:space="preserve">Lauroyl Sarcosinate    </t>
  </si>
  <si>
    <t>Non-ionic surfactants</t>
  </si>
  <si>
    <t>PEG-4 Rapeseed amide</t>
  </si>
  <si>
    <t>Amphoteric surfactants</t>
  </si>
  <si>
    <t>Cationic surfactants</t>
  </si>
  <si>
    <t>Preservatives</t>
  </si>
  <si>
    <t xml:space="preserve">Benzyl alcohol              </t>
  </si>
  <si>
    <t>5-bromo-5-nitro-1,3-dioxane</t>
  </si>
  <si>
    <t>P</t>
  </si>
  <si>
    <t>2-bromo-2-nitropropane-1,3-diol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</si>
  <si>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</si>
  <si>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</si>
  <si>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</si>
  <si>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</si>
  <si>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Guanidine, hexamethylene-, homopolymer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</si>
  <si>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</si>
  <si>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</si>
  <si>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</si>
  <si>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</si>
  <si>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</si>
  <si>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</si>
  <si>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</si>
  <si>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Other ingredients</t>
  </si>
  <si>
    <t xml:space="preserve">Silicon                                  </t>
  </si>
  <si>
    <t xml:space="preserve">Glycerol                  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</si>
  <si>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</si>
  <si>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</si>
  <si>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</si>
  <si>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</si>
  <si>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</si>
  <si>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</si>
  <si>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</si>
  <si>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</si>
  <si>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</si>
  <si>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</si>
  <si>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</si>
  <si>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</si>
  <si>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</si>
  <si>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</si>
  <si>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Calcium- and sodiumchloride </t>
  </si>
  <si>
    <t xml:space="preserve">Urea                          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</si>
  <si>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</si>
  <si>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</si>
  <si>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</si>
  <si>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</si>
  <si>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</si>
  <si>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</si>
  <si>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Iminodisuccinat         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</si>
  <si>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</si>
  <si>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</si>
  <si>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</si>
  <si>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</si>
  <si>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</si>
  <si>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</si>
  <si>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</si>
  <si>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</si>
  <si>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</si>
  <si>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</si>
  <si>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</si>
  <si>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</si>
  <si>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</si>
  <si>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</si>
  <si>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</si>
  <si>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</si>
  <si>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</si>
  <si>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</si>
  <si>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</si>
  <si>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</si>
  <si>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</si>
  <si>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</si>
  <si>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</si>
  <si>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</si>
  <si>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</si>
  <si>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</si>
  <si>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</si>
  <si>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</si>
  <si>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</si>
  <si>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</si>
  <si>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</si>
  <si>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</si>
  <si>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</si>
  <si>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</si>
  <si>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</si>
  <si>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</si>
  <si>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</si>
  <si>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</si>
  <si>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</si>
  <si>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</si>
  <si>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</si>
  <si>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</si>
  <si>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</si>
  <si>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</si>
  <si>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</si>
  <si>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</si>
  <si>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</si>
  <si>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D=</t>
  </si>
  <si>
    <t>Phenoxy-ethanol</t>
  </si>
  <si>
    <t>Cumene sulphonates</t>
  </si>
  <si>
    <t>Xylene Sulphonate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</si>
  <si>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</si>
  <si>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</si>
  <si>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</si>
  <si>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</si>
  <si>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</si>
  <si>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</si>
  <si>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</si>
  <si>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</si>
  <si>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</si>
  <si>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</si>
  <si>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</si>
  <si>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</si>
  <si>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</si>
  <si>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Recommended dosage in g/kg wash</t>
  </si>
  <si>
    <t>DID-No.</t>
  </si>
  <si>
    <t>Ingoing substance</t>
  </si>
  <si>
    <t>g/kg wash</t>
  </si>
  <si>
    <t>Pre-treatment stainremover</t>
  </si>
  <si>
    <t>TD(chron)</t>
  </si>
  <si>
    <t>CDV(chron)</t>
  </si>
  <si>
    <t>water</t>
  </si>
  <si>
    <t>Points</t>
  </si>
  <si>
    <t>WUR (Weight-Utility Relationship)</t>
  </si>
  <si>
    <t>W=</t>
  </si>
  <si>
    <t>Weight of primary packaging incl. label, capsule etc</t>
  </si>
  <si>
    <t>Recycling:</t>
  </si>
  <si>
    <t>Percentace recycling in primary packaging</t>
  </si>
  <si>
    <t>Functional doses in primary packaging. (=net weight of product divided by the dosage in g/kg wash)</t>
  </si>
  <si>
    <t>WUR=</t>
  </si>
  <si>
    <t>Value</t>
  </si>
  <si>
    <t>CDV (l/kg wash)</t>
  </si>
  <si>
    <t>Recommended dosage in ml/kg wash</t>
  </si>
  <si>
    <t>Product density, g/ml</t>
  </si>
  <si>
    <t>Liquid formulations</t>
  </si>
  <si>
    <t>Total points</t>
  </si>
  <si>
    <t>W =</t>
  </si>
  <si>
    <t>D =</t>
  </si>
  <si>
    <t>r=</t>
  </si>
  <si>
    <t xml:space="preserve">r </t>
  </si>
  <si>
    <t xml:space="preserve">return/refill figure (number of time thes the packaging component is used for the same purpose). </t>
  </si>
  <si>
    <t>The value for r may be changed if the packagingcomponent is part of a recycling of refill system.</t>
  </si>
  <si>
    <t xml:space="preserve">anNBO </t>
  </si>
  <si>
    <t>Requirement fulfilled</t>
  </si>
  <si>
    <t>Dosage ml/kg wash</t>
  </si>
  <si>
    <t>Heavy-Duty Detergent</t>
  </si>
  <si>
    <t>Powder formulations</t>
  </si>
  <si>
    <r>
      <t>anNBO</t>
    </r>
    <r>
      <rPr>
        <sz val="10"/>
        <rFont val="Arial"/>
        <family val="2"/>
      </rPr>
      <t>*</t>
    </r>
  </si>
  <si>
    <t>Low-Duty Detergent</t>
  </si>
  <si>
    <t>HeavyDuty detergents</t>
  </si>
  <si>
    <t>Low-Duty detergents</t>
  </si>
  <si>
    <t>Heavy-Duty detergents</t>
  </si>
  <si>
    <t>Recommended dosage in ml/kg wash:</t>
  </si>
  <si>
    <t>Dosage</t>
  </si>
  <si>
    <t>Dosage (g/kg wash)</t>
  </si>
  <si>
    <t>Coldwater product* (State "YES" or "NO")</t>
  </si>
  <si>
    <t>Low-temperature product** (State "YES" or "NO")</t>
  </si>
  <si>
    <r>
      <t>*</t>
    </r>
    <r>
      <rPr>
        <i/>
        <sz val="10"/>
        <rFont val="Arial"/>
        <family val="2"/>
      </rPr>
      <t xml:space="preserve">Performance documented at 20 </t>
    </r>
    <r>
      <rPr>
        <sz val="10"/>
        <rFont val="Calibri"/>
        <family val="2"/>
      </rPr>
      <t>°</t>
    </r>
    <r>
      <rPr>
        <i/>
        <sz val="10"/>
        <rFont val="Arial"/>
        <family val="2"/>
      </rPr>
      <t>C or below</t>
    </r>
  </si>
  <si>
    <r>
      <t>**</t>
    </r>
    <r>
      <rPr>
        <i/>
        <sz val="10"/>
        <rFont val="Arial"/>
        <family val="2"/>
      </rPr>
      <t xml:space="preserve">Performance documented at &gt;20 °C but &lt; 30 </t>
    </r>
    <r>
      <rPr>
        <sz val="10"/>
        <rFont val="Calibri"/>
        <family val="2"/>
      </rPr>
      <t>°</t>
    </r>
    <r>
      <rPr>
        <i/>
        <sz val="10"/>
        <rFont val="Arial"/>
        <family val="2"/>
      </rPr>
      <t>C</t>
    </r>
  </si>
  <si>
    <t>Detergents Ingredients Database, version 2014.1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</si>
  <si>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</si>
  <si>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</si>
  <si>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</si>
  <si>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</si>
  <si>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</si>
  <si>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</si>
  <si>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</si>
  <si>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</si>
  <si>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C10 Alkyl Sulphate</t>
  </si>
  <si>
    <t>C12-14 Alkyl sulphate</t>
  </si>
  <si>
    <t>C12-18 Alkyl sulphate</t>
  </si>
  <si>
    <t>C16-18 Alkyl sulphate</t>
  </si>
  <si>
    <t>C8-12 Alkyl ether sulphate, even and odd-numbered, 1-3 EO</t>
  </si>
  <si>
    <t>C12-18 Alkyl ether sulphate, even and odd-numbered, 1-3 EO</t>
  </si>
  <si>
    <t>C16-18 Alkyl Ether Sulphate,  ≥1 - ≤4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</si>
  <si>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</si>
  <si>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</si>
  <si>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</si>
  <si>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</si>
  <si>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</si>
  <si>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</si>
  <si>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</si>
  <si>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N1 C16-18 Alkyl sulfosuccinate (even numbered)</t>
  </si>
  <si>
    <t>N2 C12-18 Alkyl sulfosuccinate (even numbered)</t>
  </si>
  <si>
    <t>N3 C16-18 Alkyl sulfosuccinate (even numbered)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</si>
  <si>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</si>
  <si>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</si>
  <si>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</si>
  <si>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</si>
  <si>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</si>
  <si>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C12-18, ≥2 - ≤10 EO Carboxymethylated, sodium salt or acid</t>
  </si>
  <si>
    <t>C12-18 Alkyl phosphate esters</t>
  </si>
  <si>
    <t>isoC13 Alkyl phosphate esters, 3 EO</t>
  </si>
  <si>
    <t>Sodium cocoyl glutamate</t>
  </si>
  <si>
    <t>Sodium Lauroyl Methyl Isethionate</t>
  </si>
  <si>
    <t>C8-11 Alcohol, ≤2,5 EO</t>
  </si>
  <si>
    <r>
      <t>C8-11 Alcohol, &gt;2,5 - ≤10</t>
    </r>
    <r>
      <rPr>
        <sz val="8.1"/>
        <rFont val="Geneva"/>
      </rPr>
      <t xml:space="preserve"> EO</t>
    </r>
  </si>
  <si>
    <r>
      <t>C8-11 Alcohol, &gt;10</t>
    </r>
    <r>
      <rPr>
        <sz val="8.1"/>
        <rFont val="Geneva"/>
      </rPr>
      <t xml:space="preserve"> EO</t>
    </r>
  </si>
  <si>
    <t>C9-11 Alcohol, &gt;3 - &lt;7 EO predominantly linear</t>
  </si>
  <si>
    <t>C9-11 Alcohol, &gt;6 - ≤10 EO predominantly linear</t>
  </si>
  <si>
    <t>iso-C9-11 Alcohol, ≥5 - ≤11 EO</t>
  </si>
  <si>
    <t>2-propylheptyl, 8 EO</t>
  </si>
  <si>
    <t>C10 Alcohol, ≥5 - ≤11 EO multibranched (Trimer-propen-oxo-alcohol)</t>
  </si>
  <si>
    <t>C12-16 Alcohol, ≤2,5 EO</t>
  </si>
  <si>
    <t>C12-16 Alcohol, &gt;2,5 - ≤ 5 EO</t>
  </si>
  <si>
    <t>C12-16 Alcohol, &gt;5 - ≤10 EO</t>
  </si>
  <si>
    <t>C12-14 Acohol, ≥5 - ≤8 EO 1 t-BuO (endcapped)</t>
  </si>
  <si>
    <r>
      <t xml:space="preserve">iso-C13 Alcohol, </t>
    </r>
    <r>
      <rPr>
        <sz val="9"/>
        <rFont val="Calibri"/>
        <family val="2"/>
      </rPr>
      <t>≤</t>
    </r>
    <r>
      <rPr>
        <sz val="8.1"/>
        <rFont val="Geneva"/>
      </rPr>
      <t>2,5 EO</t>
    </r>
  </si>
  <si>
    <r>
      <t>iso-C13 Alcohol, &gt;2,5 - ≤</t>
    </r>
    <r>
      <rPr>
        <sz val="9"/>
        <rFont val="Gene"/>
      </rPr>
      <t>6</t>
    </r>
    <r>
      <rPr>
        <sz val="10"/>
        <rFont val="Arial"/>
      </rPr>
      <t xml:space="preserve"> EO</t>
    </r>
  </si>
  <si>
    <r>
      <t xml:space="preserve">iso-C13 Alcohol, </t>
    </r>
    <r>
      <rPr>
        <sz val="9"/>
        <rFont val="Calibri"/>
        <family val="2"/>
      </rPr>
      <t>≥</t>
    </r>
    <r>
      <rPr>
        <sz val="10"/>
        <rFont val="Arial"/>
      </rPr>
      <t>7 - &lt;20 EO</t>
    </r>
  </si>
  <si>
    <r>
      <t xml:space="preserve">C14-15 Alcohol, </t>
    </r>
    <r>
      <rPr>
        <sz val="9"/>
        <rFont val="Calibri"/>
        <family val="2"/>
      </rPr>
      <t xml:space="preserve">≤ </t>
    </r>
    <r>
      <rPr>
        <sz val="10"/>
        <rFont val="Arial"/>
      </rPr>
      <t>2,5 EO</t>
    </r>
  </si>
  <si>
    <r>
      <t xml:space="preserve">C14-15 Alcohol, &gt;2,5 - </t>
    </r>
    <r>
      <rPr>
        <sz val="9"/>
        <rFont val="Calibri"/>
        <family val="2"/>
      </rPr>
      <t>≤</t>
    </r>
    <r>
      <rPr>
        <sz val="10"/>
        <rFont val="Arial"/>
      </rPr>
      <t>10 EO</t>
    </r>
  </si>
  <si>
    <t>C12-16 Alcohol, &gt;10 - &lt;20 EO</t>
  </si>
  <si>
    <t>C12-16 Alcohol, &gt;20 - &lt;30 EO</t>
  </si>
  <si>
    <r>
      <t xml:space="preserve">C12-16 Alcohol, </t>
    </r>
    <r>
      <rPr>
        <sz val="9"/>
        <rFont val="Calibri"/>
        <family val="2"/>
      </rPr>
      <t>≥</t>
    </r>
    <r>
      <rPr>
        <sz val="10"/>
        <rFont val="Arial"/>
      </rPr>
      <t>30 EO</t>
    </r>
  </si>
  <si>
    <t>C12-18 Alcohol, ≤2,5 EO</t>
  </si>
  <si>
    <t>C12-18 Alcohol, &gt;2,5 - ≤5 EO</t>
  </si>
  <si>
    <t>C12-18 Alcohol, &gt;5 - ≤10 EO</t>
  </si>
  <si>
    <t>C12-18 Alcohol, &gt;10 EO</t>
  </si>
  <si>
    <t>C16-18 Alcohol, ≤2,5 EO</t>
  </si>
  <si>
    <t>C16-18 Alcohol, &gt;2,5 - ≤8 EO</t>
  </si>
  <si>
    <t>C16-18 Alcohol, &gt;9 - ≤19 EO</t>
  </si>
  <si>
    <t>C16-18 Alcohol, &gt;20 - ≤30 EO</t>
  </si>
  <si>
    <t>C16-18 Alcohol, &gt;30 EO</t>
  </si>
  <si>
    <t>C12-15 Alcohol, ≥2 - ≤6 EO, ≥2 - ≤6 PO</t>
  </si>
  <si>
    <t xml:space="preserve">C10-16 Alcohol, 6 and 7 EO, ≤3 PO </t>
  </si>
  <si>
    <t>C12-18 Alkyl glycerol ester (even numbered), 1-6,5 EO</t>
  </si>
  <si>
    <t>C12-18 Alkyl glycerol ester (even numbered), &gt;6,5-17 EO</t>
  </si>
  <si>
    <t>C4-10 Alkyl polyglycoside</t>
  </si>
  <si>
    <t>C8-12 Alkyl polyglycoside, branched</t>
  </si>
  <si>
    <t>C12-14 Alkyl polyglycoside</t>
  </si>
  <si>
    <t>C16-18 Alkyl polyglycoside</t>
  </si>
  <si>
    <t>N1 C8-18 Alkanolamide (even numbered)</t>
  </si>
  <si>
    <t xml:space="preserve">Coconut fatty acid monoethanolamide 4 and 5 EO   </t>
  </si>
  <si>
    <t>N2 C8-18 Alkanolamide</t>
  </si>
  <si>
    <t>Amines, coco, ≥10- ≤15 EO</t>
  </si>
  <si>
    <t>Amines, tallow, ≤2,5 EO</t>
  </si>
  <si>
    <t>Amines, tallow, ≥5 - ≤9 EO</t>
  </si>
  <si>
    <t>Amines, tallow, ≥10 - ≤19 EO</t>
  </si>
  <si>
    <t>Amines, tallow, ≥20 - ≤50 EO</t>
  </si>
  <si>
    <t>Amines, C18/18 unsaturated, ≤2,5 EO</t>
  </si>
  <si>
    <t>Amines C18/18 unsaturated, ≥5 - ≤15 EO</t>
  </si>
  <si>
    <t>Amines, C18/18 unsaturated, 20 EO</t>
  </si>
  <si>
    <t>C12 sorbitan monoester, 20 EO (polysorbate 20)</t>
  </si>
  <si>
    <t>C18 sorbitan monoester, 20 EO</t>
  </si>
  <si>
    <t>C8-10 Sorbitan mono- or diester</t>
  </si>
  <si>
    <t>Sorbitan stearate</t>
  </si>
  <si>
    <t>C12-14 Fatty acid methyl ester (MEE), 1-30EO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</si>
  <si>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</si>
  <si>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</si>
  <si>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</si>
  <si>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</si>
  <si>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</si>
  <si>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</si>
  <si>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</si>
  <si>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</si>
  <si>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</si>
  <si>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</si>
  <si>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</si>
  <si>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</si>
  <si>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</si>
  <si>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</si>
  <si>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 xml:space="preserve">Sodium nitrite         </t>
  </si>
  <si>
    <t>Sorbate and sorbic acid</t>
  </si>
  <si>
    <t>N-(3-Aminopropyl)-N-dodecylpropane-1,3-diamine</t>
  </si>
  <si>
    <t>Phenoxypropanol</t>
  </si>
  <si>
    <t xml:space="preserve">Paraffin (CAS 8002-74-2)                 </t>
  </si>
  <si>
    <t xml:space="preserve">Zeolite (Insoluble Inorganic)                       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</si>
  <si>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</si>
  <si>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</si>
  <si>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</si>
  <si>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</si>
  <si>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</si>
  <si>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</si>
  <si>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</si>
  <si>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</si>
  <si>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 xml:space="preserve">Fatty acids, C≥14-C≤22 (even numbered)    </t>
  </si>
  <si>
    <r>
      <t>Fatty acid, C≥6-C≤12</t>
    </r>
    <r>
      <rPr>
        <sz val="10"/>
        <rFont val="Arial"/>
      </rPr>
      <t xml:space="preserve"> methyl ester</t>
    </r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</si>
  <si>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</si>
  <si>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</si>
  <si>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</si>
  <si>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</si>
  <si>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</si>
  <si>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Cetyl Alcohol</t>
  </si>
  <si>
    <t>Silicon dioxide, quartz (Insoluble inorganic)</t>
  </si>
  <si>
    <t>Polyethylene glycol, MW≥4100</t>
  </si>
  <si>
    <t>Polyethylene glycol, MW&lt;4100</t>
  </si>
  <si>
    <t>Ammonia</t>
  </si>
  <si>
    <t>Proteins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</si>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</sst>
</file>

<file path=xl/styles.xml><?xml version="1.0" encoding="utf-8"?>
<styleSheet xmlns="http://schemas.openxmlformats.org/spreadsheetml/2006/main">
  <numFmts count="4">
    <numFmt numFmtId="188" formatCode="0.0000"/>
    <numFmt numFmtId="189" formatCode="0.0"/>
    <numFmt numFmtId="190" formatCode="0.000"/>
    <numFmt numFmtId="191" formatCode="0.00000"/>
  </numFmts>
  <fonts count="19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8"/>
      <name val="Geneva"/>
    </font>
    <font>
      <sz val="12"/>
      <name val="Geneva"/>
    </font>
    <font>
      <b/>
      <sz val="12"/>
      <name val="Geneva"/>
    </font>
    <font>
      <sz val="9"/>
      <name val="Geneva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Geneva"/>
    </font>
    <font>
      <b/>
      <i/>
      <sz val="12"/>
      <name val="Arial"/>
      <family val="2"/>
    </font>
    <font>
      <sz val="10"/>
      <name val="Calibri"/>
      <family val="2"/>
    </font>
    <font>
      <u/>
      <sz val="10"/>
      <color indexed="12"/>
      <name val="Arial"/>
    </font>
    <font>
      <sz val="8.1"/>
      <name val="Geneva"/>
    </font>
    <font>
      <sz val="9"/>
      <name val="Calibri"/>
      <family val="2"/>
    </font>
    <font>
      <sz val="9"/>
      <name val="Gene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6" fillId="0" borderId="0"/>
  </cellStyleXfs>
  <cellXfs count="180">
    <xf numFmtId="0" fontId="0" fillId="0" borderId="0" xfId="0"/>
    <xf numFmtId="0" fontId="1" fillId="2" borderId="0" xfId="0" applyFont="1" applyFill="1" applyAlignment="1">
      <alignment horizontal="centerContinuous"/>
    </xf>
    <xf numFmtId="0" fontId="0" fillId="2" borderId="0" xfId="0" applyFill="1" applyAlignment="1"/>
    <xf numFmtId="0" fontId="0" fillId="2" borderId="0" xfId="0" applyFill="1"/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Fill="1" applyBorder="1"/>
    <xf numFmtId="0" fontId="0" fillId="2" borderId="0" xfId="0" applyFill="1" applyAlignment="1">
      <alignment horizontal="left"/>
    </xf>
    <xf numFmtId="0" fontId="0" fillId="0" borderId="2" xfId="0" applyFill="1" applyBorder="1" applyAlignment="1">
      <alignment horizontal="right"/>
    </xf>
    <xf numFmtId="2" fontId="0" fillId="2" borderId="0" xfId="0" applyNumberFormat="1" applyFill="1" applyAlignment="1">
      <alignment horizontal="right"/>
    </xf>
    <xf numFmtId="188" fontId="0" fillId="2" borderId="0" xfId="0" applyNumberFormat="1" applyFill="1" applyBorder="1"/>
    <xf numFmtId="0" fontId="0" fillId="0" borderId="3" xfId="0" applyFill="1" applyBorder="1"/>
    <xf numFmtId="0" fontId="0" fillId="0" borderId="3" xfId="0" applyFill="1" applyBorder="1" applyAlignment="1">
      <alignment horizontal="right"/>
    </xf>
    <xf numFmtId="0" fontId="0" fillId="0" borderId="4" xfId="0" applyFill="1" applyBorder="1"/>
    <xf numFmtId="2" fontId="0" fillId="0" borderId="3" xfId="0" applyNumberFormat="1" applyFill="1" applyBorder="1" applyAlignment="1">
      <alignment horizontal="right"/>
    </xf>
    <xf numFmtId="2" fontId="0" fillId="0" borderId="4" xfId="0" applyNumberFormat="1" applyFill="1" applyBorder="1" applyAlignment="1">
      <alignment horizontal="right"/>
    </xf>
    <xf numFmtId="189" fontId="0" fillId="2" borderId="0" xfId="0" applyNumberFormat="1" applyFill="1" applyBorder="1"/>
    <xf numFmtId="2" fontId="0" fillId="2" borderId="0" xfId="0" applyNumberFormat="1" applyFill="1" applyBorder="1"/>
    <xf numFmtId="0" fontId="1" fillId="2" borderId="5" xfId="0" applyFont="1" applyFill="1" applyBorder="1"/>
    <xf numFmtId="0" fontId="2" fillId="2" borderId="0" xfId="0" applyFont="1" applyFill="1" applyAlignment="1">
      <alignment horizontal="right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0" fontId="0" fillId="0" borderId="0" xfId="0" applyFill="1"/>
    <xf numFmtId="2" fontId="1" fillId="2" borderId="5" xfId="0" applyNumberFormat="1" applyFont="1" applyFill="1" applyBorder="1" applyAlignment="1">
      <alignment horizontal="center"/>
    </xf>
    <xf numFmtId="0" fontId="0" fillId="0" borderId="0" xfId="0" applyFill="1" applyAlignment="1"/>
    <xf numFmtId="0" fontId="7" fillId="2" borderId="0" xfId="0" applyFont="1" applyFill="1" applyAlignment="1">
      <alignment horizontal="left"/>
    </xf>
    <xf numFmtId="189" fontId="7" fillId="2" borderId="0" xfId="0" applyNumberFormat="1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1" fontId="0" fillId="2" borderId="0" xfId="0" applyNumberForma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" fillId="2" borderId="0" xfId="0" applyFont="1" applyFill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1" fillId="2" borderId="5" xfId="0" applyFont="1" applyFill="1" applyBorder="1" applyAlignment="1"/>
    <xf numFmtId="189" fontId="0" fillId="2" borderId="0" xfId="0" applyNumberFormat="1" applyFill="1" applyAlignment="1"/>
    <xf numFmtId="0" fontId="0" fillId="0" borderId="0" xfId="0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horizontal="right"/>
    </xf>
    <xf numFmtId="189" fontId="0" fillId="2" borderId="1" xfId="0" applyNumberFormat="1" applyFill="1" applyBorder="1" applyAlignment="1"/>
    <xf numFmtId="0" fontId="2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189" fontId="8" fillId="2" borderId="0" xfId="0" applyNumberFormat="1" applyFont="1" applyFill="1" applyBorder="1" applyAlignment="1">
      <alignment horizontal="right"/>
    </xf>
    <xf numFmtId="189" fontId="7" fillId="2" borderId="0" xfId="0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center"/>
    </xf>
    <xf numFmtId="189" fontId="7" fillId="2" borderId="0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7" fillId="3" borderId="6" xfId="0" applyFont="1" applyFill="1" applyBorder="1" applyAlignment="1"/>
    <xf numFmtId="0" fontId="7" fillId="3" borderId="6" xfId="0" applyFont="1" applyFill="1" applyBorder="1" applyAlignment="1">
      <alignment horizontal="centerContinuous"/>
    </xf>
    <xf numFmtId="0" fontId="0" fillId="0" borderId="0" xfId="0" applyBorder="1"/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" fontId="2" fillId="4" borderId="8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2" fontId="7" fillId="3" borderId="6" xfId="0" applyNumberFormat="1" applyFont="1" applyFill="1" applyBorder="1" applyAlignment="1">
      <alignment horizontal="left"/>
    </xf>
    <xf numFmtId="1" fontId="7" fillId="3" borderId="6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centerContinuous"/>
    </xf>
    <xf numFmtId="0" fontId="2" fillId="2" borderId="0" xfId="0" applyFont="1" applyFill="1" applyAlignment="1"/>
    <xf numFmtId="2" fontId="7" fillId="2" borderId="0" xfId="0" applyNumberFormat="1" applyFont="1" applyFill="1" applyAlignment="1">
      <alignment horizontal="left"/>
    </xf>
    <xf numFmtId="0" fontId="2" fillId="2" borderId="0" xfId="0" applyFont="1" applyFill="1" applyBorder="1" applyAlignment="1" applyProtection="1">
      <alignment horizontal="left"/>
      <protection locked="0"/>
    </xf>
    <xf numFmtId="0" fontId="7" fillId="4" borderId="8" xfId="0" applyFont="1" applyFill="1" applyBorder="1" applyAlignment="1" applyProtection="1">
      <alignment horizontal="center" wrapText="1"/>
      <protection locked="0"/>
    </xf>
    <xf numFmtId="0" fontId="7" fillId="4" borderId="8" xfId="0" applyFont="1" applyFill="1" applyBorder="1" applyAlignment="1">
      <alignment horizontal="left"/>
    </xf>
    <xf numFmtId="0" fontId="8" fillId="2" borderId="0" xfId="0" applyFont="1" applyFill="1"/>
    <xf numFmtId="0" fontId="2" fillId="2" borderId="8" xfId="0" applyFont="1" applyFill="1" applyBorder="1" applyAlignment="1"/>
    <xf numFmtId="190" fontId="7" fillId="2" borderId="0" xfId="0" applyNumberFormat="1" applyFont="1" applyFill="1" applyBorder="1" applyAlignment="1">
      <alignment horizontal="center"/>
    </xf>
    <xf numFmtId="0" fontId="7" fillId="0" borderId="8" xfId="0" applyFont="1" applyFill="1" applyBorder="1" applyAlignment="1"/>
    <xf numFmtId="189" fontId="7" fillId="5" borderId="6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1" fontId="3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 applyProtection="1"/>
    <xf numFmtId="1" fontId="0" fillId="0" borderId="0" xfId="0" applyNumberFormat="1" applyFill="1" applyBorder="1" applyProtection="1"/>
    <xf numFmtId="0" fontId="0" fillId="0" borderId="0" xfId="0" applyFill="1" applyBorder="1" applyProtection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1" fontId="5" fillId="0" borderId="0" xfId="0" applyNumberFormat="1" applyFont="1" applyFill="1" applyProtection="1"/>
    <xf numFmtId="0" fontId="5" fillId="0" borderId="0" xfId="1" applyFont="1" applyFill="1" applyBorder="1" applyAlignment="1" applyProtection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1" fontId="5" fillId="0" borderId="8" xfId="0" applyNumberFormat="1" applyFont="1" applyFill="1" applyBorder="1" applyAlignment="1" applyProtection="1">
      <alignment wrapText="1"/>
    </xf>
    <xf numFmtId="0" fontId="4" fillId="0" borderId="12" xfId="0" applyFont="1" applyFill="1" applyBorder="1" applyAlignment="1">
      <alignment horizontal="right" textRotation="90" wrapText="1"/>
    </xf>
    <xf numFmtId="0" fontId="4" fillId="0" borderId="3" xfId="0" applyFont="1" applyFill="1" applyBorder="1" applyAlignment="1">
      <alignment horizontal="right" textRotation="90" wrapText="1"/>
    </xf>
    <xf numFmtId="0" fontId="4" fillId="0" borderId="13" xfId="0" applyFont="1" applyFill="1" applyBorder="1" applyAlignment="1">
      <alignment horizontal="right" textRotation="90" wrapText="1"/>
    </xf>
    <xf numFmtId="0" fontId="4" fillId="0" borderId="12" xfId="0" applyFont="1" applyFill="1" applyBorder="1" applyAlignment="1">
      <alignment horizontal="right" textRotation="90"/>
    </xf>
    <xf numFmtId="1" fontId="11" fillId="0" borderId="14" xfId="0" applyNumberFormat="1" applyFont="1" applyFill="1" applyBorder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1" fontId="0" fillId="0" borderId="17" xfId="0" applyNumberFormat="1" applyFont="1" applyFill="1" applyBorder="1" applyProtection="1"/>
    <xf numFmtId="0" fontId="0" fillId="0" borderId="20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0" borderId="22" xfId="0" applyFont="1" applyFill="1" applyBorder="1" applyAlignment="1">
      <alignment horizontal="right"/>
    </xf>
    <xf numFmtId="1" fontId="0" fillId="0" borderId="23" xfId="0" applyNumberFormat="1" applyFont="1" applyFill="1" applyBorder="1" applyProtection="1"/>
    <xf numFmtId="0" fontId="0" fillId="0" borderId="26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25" xfId="0" applyFont="1" applyFill="1" applyBorder="1" applyAlignment="1">
      <alignment horizontal="right"/>
    </xf>
    <xf numFmtId="0" fontId="0" fillId="0" borderId="24" xfId="0" applyFont="1" applyFill="1" applyBorder="1" applyAlignment="1">
      <alignment horizontal="right"/>
    </xf>
    <xf numFmtId="1" fontId="0" fillId="0" borderId="27" xfId="0" applyNumberFormat="1" applyFont="1" applyFill="1" applyBorder="1" applyProtection="1"/>
    <xf numFmtId="0" fontId="0" fillId="0" borderId="30" xfId="0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9" xfId="0" applyFont="1" applyFill="1" applyBorder="1" applyAlignment="1">
      <alignment horizontal="right"/>
    </xf>
    <xf numFmtId="0" fontId="0" fillId="0" borderId="28" xfId="0" applyFont="1" applyFill="1" applyBorder="1" applyAlignment="1">
      <alignment horizontal="right"/>
    </xf>
    <xf numFmtId="1" fontId="11" fillId="0" borderId="0" xfId="0" applyNumberFormat="1" applyFont="1" applyFill="1" applyBorder="1" applyProtection="1"/>
    <xf numFmtId="0" fontId="11" fillId="0" borderId="0" xfId="0" applyFont="1" applyFill="1" applyBorder="1" applyProtection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1" fontId="11" fillId="0" borderId="0" xfId="0" applyNumberFormat="1" applyFont="1" applyFill="1" applyProtection="1"/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/>
    <xf numFmtId="0" fontId="0" fillId="0" borderId="33" xfId="0" applyFont="1" applyFill="1" applyBorder="1" applyAlignment="1">
      <alignment horizontal="right"/>
    </xf>
    <xf numFmtId="0" fontId="0" fillId="0" borderId="34" xfId="0" applyFont="1" applyFill="1" applyBorder="1" applyAlignment="1">
      <alignment horizontal="right"/>
    </xf>
    <xf numFmtId="0" fontId="0" fillId="0" borderId="19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191" fontId="0" fillId="0" borderId="25" xfId="0" applyNumberFormat="1" applyFont="1" applyFill="1" applyBorder="1" applyAlignment="1">
      <alignment horizontal="right"/>
    </xf>
    <xf numFmtId="0" fontId="6" fillId="0" borderId="26" xfId="3" applyFont="1" applyFill="1" applyBorder="1" applyAlignment="1" applyProtection="1">
      <alignment horizontal="right" wrapText="1"/>
      <protection locked="0"/>
    </xf>
    <xf numFmtId="0" fontId="6" fillId="0" borderId="6" xfId="3" applyFont="1" applyFill="1" applyBorder="1" applyAlignment="1" applyProtection="1">
      <alignment horizontal="right"/>
      <protection locked="0"/>
    </xf>
    <xf numFmtId="0" fontId="6" fillId="0" borderId="25" xfId="3" applyFont="1" applyFill="1" applyBorder="1" applyAlignment="1">
      <alignment horizontal="right"/>
    </xf>
    <xf numFmtId="0" fontId="6" fillId="0" borderId="24" xfId="3" applyFont="1" applyFill="1" applyBorder="1" applyAlignment="1" applyProtection="1">
      <alignment horizontal="right"/>
      <protection locked="0"/>
    </xf>
    <xf numFmtId="0" fontId="6" fillId="0" borderId="6" xfId="3" applyFont="1" applyFill="1" applyBorder="1" applyAlignment="1" applyProtection="1">
      <alignment horizontal="right" wrapText="1"/>
      <protection locked="0"/>
    </xf>
    <xf numFmtId="0" fontId="6" fillId="0" borderId="25" xfId="3" applyFont="1" applyFill="1" applyBorder="1" applyAlignment="1" applyProtection="1">
      <alignment horizontal="right" wrapText="1"/>
      <protection locked="0"/>
    </xf>
    <xf numFmtId="0" fontId="11" fillId="0" borderId="0" xfId="0" applyFont="1" applyFill="1" applyProtection="1"/>
    <xf numFmtId="0" fontId="0" fillId="0" borderId="0" xfId="0" applyFont="1" applyFill="1" applyAlignment="1">
      <alignment horizontal="right"/>
    </xf>
    <xf numFmtId="1" fontId="0" fillId="0" borderId="35" xfId="0" applyNumberFormat="1" applyFont="1" applyFill="1" applyBorder="1" applyProtection="1"/>
    <xf numFmtId="1" fontId="0" fillId="0" borderId="36" xfId="0" applyNumberFormat="1" applyFont="1" applyFill="1" applyBorder="1" applyProtection="1"/>
    <xf numFmtId="1" fontId="0" fillId="0" borderId="37" xfId="0" applyNumberFormat="1" applyFont="1" applyFill="1" applyBorder="1" applyProtection="1"/>
    <xf numFmtId="0" fontId="11" fillId="0" borderId="0" xfId="0" applyFont="1" applyFill="1" applyBorder="1"/>
    <xf numFmtId="0" fontId="0" fillId="0" borderId="0" xfId="3" applyFont="1" applyFill="1" applyBorder="1" applyAlignment="1" applyProtection="1">
      <alignment horizontal="right" wrapText="1"/>
      <protection locked="0"/>
    </xf>
    <xf numFmtId="0" fontId="0" fillId="0" borderId="0" xfId="3" applyFont="1" applyFill="1" applyBorder="1" applyAlignment="1" applyProtection="1">
      <alignment horizontal="right"/>
      <protection locked="0"/>
    </xf>
    <xf numFmtId="0" fontId="0" fillId="0" borderId="0" xfId="3" applyFont="1" applyFill="1" applyBorder="1" applyAlignment="1">
      <alignment horizontal="right"/>
    </xf>
    <xf numFmtId="0" fontId="6" fillId="0" borderId="24" xfId="3" applyFont="1" applyFill="1" applyBorder="1" applyAlignment="1" applyProtection="1">
      <alignment horizontal="right" wrapText="1"/>
      <protection locked="0"/>
    </xf>
    <xf numFmtId="0" fontId="0" fillId="0" borderId="25" xfId="0" applyFont="1" applyFill="1" applyBorder="1" applyAlignment="1" applyProtection="1">
      <alignment horizontal="right"/>
    </xf>
    <xf numFmtId="0" fontId="6" fillId="0" borderId="24" xfId="2" applyFont="1" applyFill="1" applyBorder="1" applyAlignment="1">
      <alignment horizontal="right"/>
    </xf>
    <xf numFmtId="0" fontId="6" fillId="0" borderId="6" xfId="2" applyFont="1" applyFill="1" applyBorder="1" applyAlignment="1">
      <alignment horizontal="right"/>
    </xf>
    <xf numFmtId="0" fontId="6" fillId="0" borderId="25" xfId="2" applyFont="1" applyFill="1" applyBorder="1" applyAlignment="1">
      <alignment horizontal="right"/>
    </xf>
    <xf numFmtId="190" fontId="0" fillId="0" borderId="25" xfId="0" applyNumberFormat="1" applyFont="1" applyFill="1" applyBorder="1" applyAlignment="1">
      <alignment horizontal="right"/>
    </xf>
    <xf numFmtId="1" fontId="0" fillId="0" borderId="24" xfId="0" applyNumberFormat="1" applyFont="1" applyFill="1" applyBorder="1" applyAlignment="1">
      <alignment horizontal="right"/>
    </xf>
    <xf numFmtId="2" fontId="0" fillId="0" borderId="25" xfId="0" applyNumberFormat="1" applyFont="1" applyFill="1" applyBorder="1" applyAlignment="1">
      <alignment horizontal="right"/>
    </xf>
    <xf numFmtId="0" fontId="0" fillId="0" borderId="25" xfId="0" quotePrefix="1" applyFont="1" applyFill="1" applyBorder="1" applyAlignment="1">
      <alignment horizontal="right"/>
    </xf>
    <xf numFmtId="1" fontId="0" fillId="0" borderId="38" xfId="0" applyNumberFormat="1" applyFont="1" applyFill="1" applyBorder="1" applyProtection="1"/>
    <xf numFmtId="0" fontId="0" fillId="0" borderId="39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40" xfId="0" applyFont="1" applyFill="1" applyBorder="1" applyAlignment="1">
      <alignment horizontal="right"/>
    </xf>
    <xf numFmtId="1" fontId="0" fillId="0" borderId="0" xfId="0" applyNumberFormat="1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 applyAlignment="1">
      <alignment horizontal="left"/>
    </xf>
    <xf numFmtId="1" fontId="0" fillId="0" borderId="0" xfId="0" applyNumberFormat="1" applyFont="1" applyFill="1" applyAlignment="1" applyProtection="1">
      <alignment vertical="top"/>
    </xf>
    <xf numFmtId="0" fontId="0" fillId="0" borderId="0" xfId="0" applyFont="1" applyFill="1" applyAlignment="1" applyProtection="1"/>
    <xf numFmtId="0" fontId="0" fillId="0" borderId="0" xfId="0" applyProtection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ill="1" applyBorder="1"/>
    <xf numFmtId="0" fontId="0" fillId="0" borderId="28" xfId="0" applyFont="1" applyFill="1" applyBorder="1" applyAlignment="1" applyProtection="1">
      <alignment horizontal="left"/>
    </xf>
    <xf numFmtId="0" fontId="0" fillId="0" borderId="29" xfId="0" applyFont="1" applyFill="1" applyBorder="1" applyAlignment="1" applyProtection="1">
      <alignment horizontal="left"/>
    </xf>
    <xf numFmtId="0" fontId="0" fillId="0" borderId="24" xfId="0" applyFont="1" applyFill="1" applyBorder="1" applyAlignment="1" applyProtection="1">
      <alignment horizontal="left"/>
    </xf>
    <xf numFmtId="0" fontId="0" fillId="0" borderId="25" xfId="0" applyFont="1" applyFill="1" applyBorder="1" applyAlignment="1" applyProtection="1">
      <alignment horizontal="left"/>
    </xf>
    <xf numFmtId="0" fontId="5" fillId="0" borderId="17" xfId="0" applyFont="1" applyFill="1" applyBorder="1" applyAlignment="1" applyProtection="1">
      <alignment horizontal="left"/>
    </xf>
    <xf numFmtId="0" fontId="5" fillId="0" borderId="32" xfId="0" applyFont="1" applyFill="1" applyBorder="1" applyAlignment="1" applyProtection="1">
      <alignment horizontal="left"/>
    </xf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5" fillId="0" borderId="9" xfId="0" applyFont="1" applyFill="1" applyBorder="1" applyAlignment="1" applyProtection="1">
      <alignment horizontal="left"/>
    </xf>
    <xf numFmtId="0" fontId="5" fillId="0" borderId="11" xfId="0" applyFont="1" applyFill="1" applyBorder="1" applyAlignment="1" applyProtection="1">
      <alignment horizontal="left"/>
    </xf>
    <xf numFmtId="0" fontId="0" fillId="0" borderId="18" xfId="0" applyFont="1" applyFill="1" applyBorder="1" applyAlignment="1" applyProtection="1">
      <alignment horizontal="left"/>
    </xf>
    <xf numFmtId="0" fontId="0" fillId="0" borderId="19" xfId="0" applyFont="1" applyFill="1" applyBorder="1" applyAlignment="1" applyProtection="1">
      <alignment horizontal="left"/>
    </xf>
  </cellXfs>
  <cellStyles count="4">
    <cellStyle name="Hyperlink 2" xfId="1"/>
    <cellStyle name="Normal 11 4" xfId="2"/>
    <cellStyle name="Normal_DID-list Jan-2007" xf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http://ec.europa.eu/environment/RGO.ECOLABEL/AppData/Roaming/Microsoft/Excel/Arbejdsmappe%20DID-listen/DID_revision_input_DID11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N4" sqref="N4"/>
    </sheetView>
  </sheetViews>
  <sheetFormatPr defaultColWidth="9.140625" defaultRowHeight="12.75"/>
  <cols>
    <col min="1" max="1" width="8.140625" customWidth="1"/>
    <col min="2" max="2" width="36.42578125" customWidth="1"/>
    <col min="3" max="4" width="10.7109375" style="41" customWidth="1"/>
    <col min="5" max="5" width="9.140625" style="41" customWidth="1"/>
    <col min="6" max="6" width="12.42578125" customWidth="1"/>
    <col min="7" max="8" width="10.7109375" customWidth="1"/>
    <col min="9" max="9" width="11.140625" customWidth="1"/>
    <col min="10" max="10" width="10.7109375" customWidth="1"/>
  </cols>
  <sheetData>
    <row r="1" spans="1:14">
      <c r="A1" s="1"/>
      <c r="B1" s="27" t="s">
        <v>151</v>
      </c>
      <c r="C1" s="56"/>
      <c r="D1" s="36"/>
      <c r="E1" s="42" t="s">
        <v>150</v>
      </c>
      <c r="F1" s="1"/>
      <c r="G1" s="1"/>
      <c r="H1" s="1"/>
      <c r="I1" s="57"/>
      <c r="J1" s="2"/>
      <c r="K1" s="2"/>
      <c r="L1" s="2"/>
      <c r="M1" s="26"/>
      <c r="N1" s="26"/>
    </row>
    <row r="2" spans="1:14" ht="13.5" thickBot="1">
      <c r="A2" s="3"/>
      <c r="B2" s="47"/>
      <c r="C2" s="2"/>
      <c r="D2" s="2"/>
      <c r="E2" s="2"/>
      <c r="F2" s="3"/>
      <c r="G2" s="3"/>
      <c r="H2" s="3"/>
      <c r="I2" s="3"/>
      <c r="J2" s="3"/>
      <c r="K2" s="3"/>
      <c r="L2" s="3"/>
      <c r="M2" s="24"/>
      <c r="N2" s="24"/>
    </row>
    <row r="3" spans="1:14" ht="13.5" thickBot="1">
      <c r="A3" s="3"/>
      <c r="B3" s="29" t="s">
        <v>132</v>
      </c>
      <c r="C3" s="74">
        <f>C1*I1</f>
        <v>0</v>
      </c>
      <c r="D3" s="68"/>
      <c r="E3" s="2"/>
      <c r="F3" s="3"/>
      <c r="G3" s="3"/>
      <c r="H3" s="3"/>
      <c r="I3" s="3"/>
      <c r="J3" s="3"/>
      <c r="K3" s="3"/>
      <c r="L3" s="3"/>
      <c r="M3" s="24"/>
      <c r="N3" s="24"/>
    </row>
    <row r="4" spans="1:14">
      <c r="A4" s="5"/>
      <c r="B4" s="4"/>
      <c r="C4" s="37"/>
      <c r="D4" s="37"/>
      <c r="E4" s="37"/>
      <c r="F4" s="5"/>
      <c r="G4" s="5"/>
      <c r="H4" s="3"/>
      <c r="I4" s="3"/>
      <c r="J4" s="3"/>
      <c r="K4" s="3"/>
      <c r="L4" s="3"/>
      <c r="M4" s="24"/>
      <c r="N4" s="24"/>
    </row>
    <row r="5" spans="1:14">
      <c r="A5" s="3" t="s">
        <v>133</v>
      </c>
      <c r="B5" s="6" t="s">
        <v>134</v>
      </c>
      <c r="C5" s="7" t="s">
        <v>137</v>
      </c>
      <c r="D5" s="7" t="s">
        <v>4</v>
      </c>
      <c r="E5" s="7" t="s">
        <v>0</v>
      </c>
      <c r="F5" s="7" t="s">
        <v>135</v>
      </c>
      <c r="G5" s="7" t="s">
        <v>1</v>
      </c>
      <c r="H5" s="7" t="s">
        <v>165</v>
      </c>
      <c r="I5" s="7" t="s">
        <v>138</v>
      </c>
      <c r="J5" s="22"/>
      <c r="K5" s="22"/>
      <c r="L5" s="3"/>
      <c r="M5" s="24"/>
      <c r="N5" s="24"/>
    </row>
    <row r="6" spans="1:14">
      <c r="A6" s="8"/>
      <c r="B6" s="9" t="e">
        <f>VLOOKUP($A6,'DID listen'!$A$6:$L$249,2)</f>
        <v>#N/A</v>
      </c>
      <c r="C6" s="2" t="e">
        <f>VLOOKUP($A6,'DID listen'!$A$6:$L$249,9)</f>
        <v>#N/A</v>
      </c>
      <c r="D6" s="2" t="e">
        <f>VLOOKUP($A6,'DID listen'!$A$6:$L$249,10)</f>
        <v>#N/A</v>
      </c>
      <c r="E6" s="10"/>
      <c r="F6" s="11">
        <f t="shared" ref="F6:F25" si="0">$E6*$C$3/100</f>
        <v>0</v>
      </c>
      <c r="G6" s="19" t="e">
        <f>IF(VLOOKUP($A6,'DID listen'!$A$6:$L$249,11)="R",0,$F6)*OR(IF(VLOOKUP($A6,'DID listen'!$A$6:$L$249,11)="NA",0,$F6))</f>
        <v>#N/A</v>
      </c>
      <c r="H6" s="19" t="e">
        <f>IF(VLOOKUP($A6,'DID listen'!$A$6:$L$249,12)="Y",0,$F6)*OR(IF(VLOOKUP($A6,'DID listen'!$A$6:$L$249,12)="NA",0,$F6))</f>
        <v>#N/A</v>
      </c>
      <c r="I6" s="30" t="e">
        <f t="shared" ref="I6:I25" si="1">$F6*$D6*1000/$C6</f>
        <v>#N/A</v>
      </c>
      <c r="J6" s="12"/>
      <c r="K6" s="12"/>
      <c r="L6" s="3"/>
      <c r="M6" s="24"/>
      <c r="N6" s="24"/>
    </row>
    <row r="7" spans="1:14">
      <c r="A7" s="13"/>
      <c r="B7" s="9" t="e">
        <f>VLOOKUP($A7,'DID listen'!$A$6:$L$249,2)</f>
        <v>#N/A</v>
      </c>
      <c r="C7" s="2" t="e">
        <f>VLOOKUP($A7,'DID listen'!$A$6:$L$249,9)</f>
        <v>#N/A</v>
      </c>
      <c r="D7" s="2" t="e">
        <f>VLOOKUP($A7,'DID listen'!$A$6:$L$249,10)</f>
        <v>#N/A</v>
      </c>
      <c r="E7" s="14"/>
      <c r="F7" s="11">
        <f t="shared" si="0"/>
        <v>0</v>
      </c>
      <c r="G7" s="19" t="e">
        <f>IF(VLOOKUP($A7,'DID listen'!$A$6:$L$249,11)="R",0,$F7)*OR(IF(VLOOKUP($A7,'DID listen'!$A$6:$L$249,11)="NA",0,$F7))</f>
        <v>#N/A</v>
      </c>
      <c r="H7" s="19" t="e">
        <f>IF(VLOOKUP($A7,'DID listen'!$A$6:$L$249,12)="Y",0,$F7)*OR(IF(VLOOKUP($A7,'DID listen'!$A$6:$L$249,12)="NA",0,$F7))</f>
        <v>#N/A</v>
      </c>
      <c r="I7" s="30" t="e">
        <f t="shared" si="1"/>
        <v>#N/A</v>
      </c>
      <c r="J7" s="12"/>
      <c r="K7" s="12"/>
      <c r="L7" s="3"/>
      <c r="M7" s="24"/>
      <c r="N7" s="24"/>
    </row>
    <row r="8" spans="1:14">
      <c r="A8" s="13"/>
      <c r="B8" s="9" t="e">
        <f>VLOOKUP($A8,'DID listen'!$A$6:$L$249,2)</f>
        <v>#N/A</v>
      </c>
      <c r="C8" s="2" t="e">
        <f>VLOOKUP($A8,'DID listen'!$A$6:$L$249,9)</f>
        <v>#N/A</v>
      </c>
      <c r="D8" s="2" t="e">
        <f>VLOOKUP($A8,'DID listen'!$A$6:$L$249,10)</f>
        <v>#N/A</v>
      </c>
      <c r="E8" s="14"/>
      <c r="F8" s="11">
        <f t="shared" si="0"/>
        <v>0</v>
      </c>
      <c r="G8" s="19" t="e">
        <f>IF(VLOOKUP($A8,'DID listen'!$A$6:$L$249,11)="R",0,$F8)*OR(IF(VLOOKUP($A8,'DID listen'!$A$6:$L$249,11)="NA",0,$F8))</f>
        <v>#N/A</v>
      </c>
      <c r="H8" s="19" t="e">
        <f>IF(VLOOKUP($A8,'DID listen'!$A$6:$L$249,12)="Y",0,$F8)*OR(IF(VLOOKUP($A8,'DID listen'!$A$6:$L$249,12)="NA",0,$F8))</f>
        <v>#N/A</v>
      </c>
      <c r="I8" s="30" t="e">
        <f t="shared" si="1"/>
        <v>#N/A</v>
      </c>
      <c r="J8" s="12"/>
      <c r="K8" s="12"/>
      <c r="L8" s="3"/>
      <c r="M8" s="24"/>
      <c r="N8" s="24"/>
    </row>
    <row r="9" spans="1:14">
      <c r="A9" s="13"/>
      <c r="B9" s="9" t="e">
        <f>VLOOKUP($A9,'DID listen'!$A$6:$L$249,2)</f>
        <v>#N/A</v>
      </c>
      <c r="C9" s="2" t="e">
        <f>VLOOKUP($A9,'DID listen'!$A$6:$L$249,9)</f>
        <v>#N/A</v>
      </c>
      <c r="D9" s="2" t="e">
        <f>VLOOKUP($A9,'DID listen'!$A$6:$L$249,10)</f>
        <v>#N/A</v>
      </c>
      <c r="E9" s="14"/>
      <c r="F9" s="11">
        <f t="shared" si="0"/>
        <v>0</v>
      </c>
      <c r="G9" s="19" t="e">
        <f>IF(VLOOKUP($A9,'DID listen'!$A$6:$L$249,11)="R",0,$F9)*OR(IF(VLOOKUP($A9,'DID listen'!$A$6:$L$249,11)="NA",0,$F9))</f>
        <v>#N/A</v>
      </c>
      <c r="H9" s="19" t="e">
        <f>IF(VLOOKUP($A9,'DID listen'!$A$6:$L$249,12)="Y",0,$F9)*OR(IF(VLOOKUP($A9,'DID listen'!$A$6:$L$249,12)="NA",0,$F9))</f>
        <v>#N/A</v>
      </c>
      <c r="I9" s="30" t="e">
        <f t="shared" si="1"/>
        <v>#N/A</v>
      </c>
      <c r="J9" s="12"/>
      <c r="K9" s="12"/>
      <c r="L9" s="3"/>
      <c r="M9" s="24"/>
      <c r="N9" s="24"/>
    </row>
    <row r="10" spans="1:14">
      <c r="A10" s="13"/>
      <c r="B10" s="9" t="e">
        <f>VLOOKUP($A10,'DID listen'!$A$6:$L$249,2)</f>
        <v>#N/A</v>
      </c>
      <c r="C10" s="2" t="e">
        <f>VLOOKUP($A10,'DID listen'!$A$6:$L$249,9)</f>
        <v>#N/A</v>
      </c>
      <c r="D10" s="2" t="e">
        <f>VLOOKUP($A10,'DID listen'!$A$6:$L$249,10)</f>
        <v>#N/A</v>
      </c>
      <c r="E10" s="14"/>
      <c r="F10" s="11">
        <f t="shared" si="0"/>
        <v>0</v>
      </c>
      <c r="G10" s="19" t="e">
        <f>IF(VLOOKUP($A10,'DID listen'!$A$6:$L$249,11)="R",0,$F10)*OR(IF(VLOOKUP($A10,'DID listen'!$A$6:$L$249,11)="NA",0,$F10))</f>
        <v>#N/A</v>
      </c>
      <c r="H10" s="19" t="e">
        <f>IF(VLOOKUP($A10,'DID listen'!$A$6:$L$249,12)="Y",0,$F10)*OR(IF(VLOOKUP($A10,'DID listen'!$A$6:$L$249,12)="NA",0,$F10))</f>
        <v>#N/A</v>
      </c>
      <c r="I10" s="30" t="e">
        <f t="shared" si="1"/>
        <v>#N/A</v>
      </c>
      <c r="J10" s="12"/>
      <c r="K10" s="12"/>
      <c r="L10" s="3"/>
      <c r="M10" s="24"/>
      <c r="N10" s="24"/>
    </row>
    <row r="11" spans="1:14">
      <c r="A11" s="13"/>
      <c r="B11" s="9" t="e">
        <f>VLOOKUP($A11,'DID listen'!$A$6:$L$249,2)</f>
        <v>#N/A</v>
      </c>
      <c r="C11" s="2" t="e">
        <f>VLOOKUP($A11,'DID listen'!$A$6:$L$249,9)</f>
        <v>#N/A</v>
      </c>
      <c r="D11" s="2" t="e">
        <f>VLOOKUP($A11,'DID listen'!$A$6:$L$249,10)</f>
        <v>#N/A</v>
      </c>
      <c r="E11" s="14"/>
      <c r="F11" s="11">
        <f t="shared" si="0"/>
        <v>0</v>
      </c>
      <c r="G11" s="19" t="e">
        <f>IF(VLOOKUP($A11,'DID listen'!$A$6:$L$249,11)="R",0,$F11)*OR(IF(VLOOKUP($A11,'DID listen'!$A$6:$L$249,11)="NA",0,$F11))</f>
        <v>#N/A</v>
      </c>
      <c r="H11" s="19" t="e">
        <f>IF(VLOOKUP($A11,'DID listen'!$A$6:$L$249,12)="Y",0,$F11)*OR(IF(VLOOKUP($A11,'DID listen'!$A$6:$L$249,12)="NA",0,$F11))</f>
        <v>#N/A</v>
      </c>
      <c r="I11" s="30" t="e">
        <f t="shared" si="1"/>
        <v>#N/A</v>
      </c>
      <c r="J11" s="12"/>
      <c r="K11" s="12"/>
      <c r="L11" s="3"/>
      <c r="M11" s="24"/>
      <c r="N11" s="24"/>
    </row>
    <row r="12" spans="1:14">
      <c r="A12" s="13"/>
      <c r="B12" s="9" t="e">
        <f>VLOOKUP($A12,'DID listen'!$A$6:$L$249,2)</f>
        <v>#N/A</v>
      </c>
      <c r="C12" s="2" t="e">
        <f>VLOOKUP($A12,'DID listen'!$A$6:$L$249,9)</f>
        <v>#N/A</v>
      </c>
      <c r="D12" s="2" t="e">
        <f>VLOOKUP($A12,'DID listen'!$A$6:$L$249,10)</f>
        <v>#N/A</v>
      </c>
      <c r="E12" s="14"/>
      <c r="F12" s="11">
        <f t="shared" si="0"/>
        <v>0</v>
      </c>
      <c r="G12" s="19" t="e">
        <f>IF(VLOOKUP($A12,'DID listen'!$A$6:$L$249,11)="R",0,$F12)*OR(IF(VLOOKUP($A12,'DID listen'!$A$6:$L$249,11)="NA",0,$F12))</f>
        <v>#N/A</v>
      </c>
      <c r="H12" s="19" t="e">
        <f>IF(VLOOKUP($A12,'DID listen'!$A$6:$L$249,12)="Y",0,$F12)*OR(IF(VLOOKUP($A12,'DID listen'!$A$6:$L$249,12)="NA",0,$F12))</f>
        <v>#N/A</v>
      </c>
      <c r="I12" s="30" t="e">
        <f t="shared" si="1"/>
        <v>#N/A</v>
      </c>
      <c r="J12" s="12"/>
      <c r="K12" s="12"/>
      <c r="L12" s="3"/>
      <c r="M12" s="24"/>
      <c r="N12" s="24"/>
    </row>
    <row r="13" spans="1:14">
      <c r="A13" s="13"/>
      <c r="B13" s="9" t="e">
        <f>VLOOKUP($A13,'DID listen'!$A$6:$L$249,2)</f>
        <v>#N/A</v>
      </c>
      <c r="C13" s="2" t="e">
        <f>VLOOKUP($A13,'DID listen'!$A$6:$L$249,9)</f>
        <v>#N/A</v>
      </c>
      <c r="D13" s="2" t="e">
        <f>VLOOKUP($A13,'DID listen'!$A$6:$L$249,10)</f>
        <v>#N/A</v>
      </c>
      <c r="E13" s="14"/>
      <c r="F13" s="11">
        <f t="shared" si="0"/>
        <v>0</v>
      </c>
      <c r="G13" s="19" t="e">
        <f>IF(VLOOKUP($A13,'DID listen'!$A$6:$L$249,11)="R",0,$F13)*OR(IF(VLOOKUP($A13,'DID listen'!$A$6:$L$249,11)="NA",0,$F13))</f>
        <v>#N/A</v>
      </c>
      <c r="H13" s="19" t="e">
        <f>IF(VLOOKUP($A13,'DID listen'!$A$6:$L$249,12)="Y",0,$F13)*OR(IF(VLOOKUP($A13,'DID listen'!$A$6:$L$249,12)="NA",0,$F13))</f>
        <v>#N/A</v>
      </c>
      <c r="I13" s="30" t="e">
        <f t="shared" si="1"/>
        <v>#N/A</v>
      </c>
      <c r="J13" s="12"/>
      <c r="K13" s="12"/>
      <c r="L13" s="3"/>
      <c r="M13" s="24"/>
      <c r="N13" s="24"/>
    </row>
    <row r="14" spans="1:14">
      <c r="A14" s="13"/>
      <c r="B14" s="9" t="e">
        <f>VLOOKUP($A14,'DID listen'!$A$6:$L$249,2)</f>
        <v>#N/A</v>
      </c>
      <c r="C14" s="2" t="e">
        <f>VLOOKUP($A14,'DID listen'!$A$6:$L$249,9)</f>
        <v>#N/A</v>
      </c>
      <c r="D14" s="2" t="e">
        <f>VLOOKUP($A14,'DID listen'!$A$6:$L$249,10)</f>
        <v>#N/A</v>
      </c>
      <c r="E14" s="14"/>
      <c r="F14" s="11">
        <f t="shared" si="0"/>
        <v>0</v>
      </c>
      <c r="G14" s="19" t="e">
        <f>IF(VLOOKUP($A14,'DID listen'!$A$6:$L$249,11)="R",0,$F14)*OR(IF(VLOOKUP($A14,'DID listen'!$A$6:$L$249,11)="NA",0,$F14))</f>
        <v>#N/A</v>
      </c>
      <c r="H14" s="19" t="e">
        <f>IF(VLOOKUP($A14,'DID listen'!$A$6:$L$249,12)="Y",0,$F14)*OR(IF(VLOOKUP($A14,'DID listen'!$A$6:$L$249,12)="NA",0,$F14))</f>
        <v>#N/A</v>
      </c>
      <c r="I14" s="30" t="e">
        <f t="shared" si="1"/>
        <v>#N/A</v>
      </c>
      <c r="J14" s="12"/>
      <c r="K14" s="12"/>
      <c r="L14" s="3"/>
      <c r="M14" s="24"/>
      <c r="N14" s="24"/>
    </row>
    <row r="15" spans="1:14">
      <c r="A15" s="13"/>
      <c r="B15" s="9" t="e">
        <f>VLOOKUP($A15,'DID listen'!$A$6:$L$249,2)</f>
        <v>#N/A</v>
      </c>
      <c r="C15" s="2" t="e">
        <f>VLOOKUP($A15,'DID listen'!$A$6:$L$249,9)</f>
        <v>#N/A</v>
      </c>
      <c r="D15" s="2" t="e">
        <f>VLOOKUP($A15,'DID listen'!$A$6:$L$249,10)</f>
        <v>#N/A</v>
      </c>
      <c r="E15" s="14"/>
      <c r="F15" s="11">
        <f t="shared" si="0"/>
        <v>0</v>
      </c>
      <c r="G15" s="19" t="e">
        <f>IF(VLOOKUP($A15,'DID listen'!$A$6:$L$249,11)="R",0,$F15)*OR(IF(VLOOKUP($A15,'DID listen'!$A$6:$L$249,11)="NA",0,$F15))</f>
        <v>#N/A</v>
      </c>
      <c r="H15" s="19" t="e">
        <f>IF(VLOOKUP($A15,'DID listen'!$A$6:$L$249,12)="Y",0,$F15)*OR(IF(VLOOKUP($A15,'DID listen'!$A$6:$L$249,12)="NA",0,$F15))</f>
        <v>#N/A</v>
      </c>
      <c r="I15" s="30" t="e">
        <f t="shared" si="1"/>
        <v>#N/A</v>
      </c>
      <c r="J15" s="12"/>
      <c r="K15" s="12"/>
      <c r="L15" s="3"/>
      <c r="M15" s="24"/>
      <c r="N15" s="24"/>
    </row>
    <row r="16" spans="1:14">
      <c r="A16" s="13"/>
      <c r="B16" s="9" t="e">
        <f>VLOOKUP($A16,'DID listen'!$A$6:$L$249,2)</f>
        <v>#N/A</v>
      </c>
      <c r="C16" s="2" t="e">
        <f>VLOOKUP($A16,'DID listen'!$A$6:$L$249,9)</f>
        <v>#N/A</v>
      </c>
      <c r="D16" s="2" t="e">
        <f>VLOOKUP($A16,'DID listen'!$A$6:$L$249,10)</f>
        <v>#N/A</v>
      </c>
      <c r="E16" s="14"/>
      <c r="F16" s="11">
        <f t="shared" si="0"/>
        <v>0</v>
      </c>
      <c r="G16" s="19" t="e">
        <f>IF(VLOOKUP($A16,'DID listen'!$A$6:$L$249,11)="R",0,$F16)*OR(IF(VLOOKUP($A16,'DID listen'!$A$6:$L$249,11)="NA",0,$F16))</f>
        <v>#N/A</v>
      </c>
      <c r="H16" s="19" t="e">
        <f>IF(VLOOKUP($A16,'DID listen'!$A$6:$L$249,12)="Y",0,$F16)*OR(IF(VLOOKUP($A16,'DID listen'!$A$6:$L$249,12)="NA",0,$F16))</f>
        <v>#N/A</v>
      </c>
      <c r="I16" s="30" t="e">
        <f t="shared" si="1"/>
        <v>#N/A</v>
      </c>
      <c r="J16" s="12"/>
      <c r="K16" s="12"/>
      <c r="L16" s="3"/>
      <c r="M16" s="24"/>
      <c r="N16" s="24"/>
    </row>
    <row r="17" spans="1:14">
      <c r="A17" s="13"/>
      <c r="B17" s="9" t="e">
        <f>VLOOKUP($A17,'DID listen'!$A$6:$L$249,2)</f>
        <v>#N/A</v>
      </c>
      <c r="C17" s="2" t="e">
        <f>VLOOKUP($A17,'DID listen'!$A$6:$L$249,9)</f>
        <v>#N/A</v>
      </c>
      <c r="D17" s="2" t="e">
        <f>VLOOKUP($A17,'DID listen'!$A$6:$L$249,10)</f>
        <v>#N/A</v>
      </c>
      <c r="E17" s="14"/>
      <c r="F17" s="11">
        <f t="shared" si="0"/>
        <v>0</v>
      </c>
      <c r="G17" s="19" t="e">
        <f>IF(VLOOKUP($A17,'DID listen'!$A$6:$L$249,11)="R",0,$F17)*OR(IF(VLOOKUP($A17,'DID listen'!$A$6:$L$249,11)="NA",0,$F17))</f>
        <v>#N/A</v>
      </c>
      <c r="H17" s="19" t="e">
        <f>IF(VLOOKUP($A17,'DID listen'!$A$6:$L$249,12)="Y",0,$F17)*OR(IF(VLOOKUP($A17,'DID listen'!$A$6:$L$249,12)="NA",0,$F17))</f>
        <v>#N/A</v>
      </c>
      <c r="I17" s="30" t="e">
        <f t="shared" si="1"/>
        <v>#N/A</v>
      </c>
      <c r="J17" s="12"/>
      <c r="K17" s="12"/>
      <c r="L17" s="3"/>
      <c r="M17" s="24"/>
      <c r="N17" s="24"/>
    </row>
    <row r="18" spans="1:14">
      <c r="A18" s="13"/>
      <c r="B18" s="9" t="e">
        <f>VLOOKUP($A18,'DID listen'!$A$6:$L$249,2)</f>
        <v>#N/A</v>
      </c>
      <c r="C18" s="2" t="e">
        <f>VLOOKUP($A18,'DID listen'!$A$6:$L$249,9)</f>
        <v>#N/A</v>
      </c>
      <c r="D18" s="2" t="e">
        <f>VLOOKUP($A18,'DID listen'!$A$6:$L$249,10)</f>
        <v>#N/A</v>
      </c>
      <c r="E18" s="14"/>
      <c r="F18" s="11">
        <f t="shared" si="0"/>
        <v>0</v>
      </c>
      <c r="G18" s="19" t="e">
        <f>IF(VLOOKUP($A18,'DID listen'!$A$6:$L$249,11)="R",0,$F18)*OR(IF(VLOOKUP($A18,'DID listen'!$A$6:$L$249,11)="NA",0,$F18))</f>
        <v>#N/A</v>
      </c>
      <c r="H18" s="19" t="e">
        <f>IF(VLOOKUP($A18,'DID listen'!$A$6:$L$249,12)="Y",0,$F18)*OR(IF(VLOOKUP($A18,'DID listen'!$A$6:$L$249,12)="NA",0,$F18))</f>
        <v>#N/A</v>
      </c>
      <c r="I18" s="30" t="e">
        <f t="shared" si="1"/>
        <v>#N/A</v>
      </c>
      <c r="J18" s="12"/>
      <c r="K18" s="12"/>
      <c r="L18" s="3"/>
      <c r="M18" s="24"/>
      <c r="N18" s="24"/>
    </row>
    <row r="19" spans="1:14">
      <c r="A19" s="13"/>
      <c r="B19" s="9" t="e">
        <f>VLOOKUP($A19,'DID listen'!$A$6:$L$249,2)</f>
        <v>#N/A</v>
      </c>
      <c r="C19" s="2" t="e">
        <f>VLOOKUP($A19,'DID listen'!$A$6:$L$249,9)</f>
        <v>#N/A</v>
      </c>
      <c r="D19" s="2" t="e">
        <f>VLOOKUP($A19,'DID listen'!$A$6:$L$249,10)</f>
        <v>#N/A</v>
      </c>
      <c r="E19" s="14"/>
      <c r="F19" s="11">
        <f t="shared" si="0"/>
        <v>0</v>
      </c>
      <c r="G19" s="19" t="e">
        <f>IF(VLOOKUP($A19,'DID listen'!$A$6:$L$249,11)="R",0,$F19)*OR(IF(VLOOKUP($A19,'DID listen'!$A$6:$L$249,11)="NA",0,$F19))</f>
        <v>#N/A</v>
      </c>
      <c r="H19" s="19" t="e">
        <f>IF(VLOOKUP($A19,'DID listen'!$A$6:$L$249,12)="Y",0,$F19)*OR(IF(VLOOKUP($A19,'DID listen'!$A$6:$L$249,12)="NA",0,$F19))</f>
        <v>#N/A</v>
      </c>
      <c r="I19" s="30" t="e">
        <f t="shared" si="1"/>
        <v>#N/A</v>
      </c>
      <c r="J19" s="12"/>
      <c r="K19" s="12"/>
      <c r="L19" s="3"/>
      <c r="M19" s="24"/>
      <c r="N19" s="24"/>
    </row>
    <row r="20" spans="1:14">
      <c r="A20" s="13"/>
      <c r="B20" s="9" t="e">
        <f>VLOOKUP($A20,'DID listen'!$A$6:$L$249,2)</f>
        <v>#N/A</v>
      </c>
      <c r="C20" s="2" t="e">
        <f>VLOOKUP($A20,'DID listen'!$A$6:$L$249,9)</f>
        <v>#N/A</v>
      </c>
      <c r="D20" s="2" t="e">
        <f>VLOOKUP($A20,'DID listen'!$A$6:$L$249,10)</f>
        <v>#N/A</v>
      </c>
      <c r="E20" s="14"/>
      <c r="F20" s="11">
        <f t="shared" si="0"/>
        <v>0</v>
      </c>
      <c r="G20" s="19" t="e">
        <f>IF(VLOOKUP($A20,'DID listen'!$A$6:$L$249,11)="R",0,$F20)*OR(IF(VLOOKUP($A20,'DID listen'!$A$6:$L$249,11)="NA",0,$F20))</f>
        <v>#N/A</v>
      </c>
      <c r="H20" s="19" t="e">
        <f>IF(VLOOKUP($A20,'DID listen'!$A$6:$L$249,12)="Y",0,$F20)*OR(IF(VLOOKUP($A20,'DID listen'!$A$6:$L$249,12)="NA",0,$F20))</f>
        <v>#N/A</v>
      </c>
      <c r="I20" s="30" t="e">
        <f t="shared" si="1"/>
        <v>#N/A</v>
      </c>
      <c r="J20" s="12"/>
      <c r="K20" s="12"/>
      <c r="L20" s="3"/>
      <c r="M20" s="24"/>
      <c r="N20" s="24"/>
    </row>
    <row r="21" spans="1:14">
      <c r="A21" s="13"/>
      <c r="B21" s="9" t="e">
        <f>VLOOKUP($A21,'DID listen'!$A$6:$L$249,2)</f>
        <v>#N/A</v>
      </c>
      <c r="C21" s="2" t="e">
        <f>VLOOKUP($A21,'DID listen'!$A$6:$L$249,9)</f>
        <v>#N/A</v>
      </c>
      <c r="D21" s="2" t="e">
        <f>VLOOKUP($A21,'DID listen'!$A$6:$L$249,10)</f>
        <v>#N/A</v>
      </c>
      <c r="E21" s="14"/>
      <c r="F21" s="11">
        <f t="shared" si="0"/>
        <v>0</v>
      </c>
      <c r="G21" s="19" t="e">
        <f>IF(VLOOKUP($A21,'DID listen'!$A$6:$L$249,11)="R",0,$F21)*OR(IF(VLOOKUP($A21,'DID listen'!$A$6:$L$249,11)="NA",0,$F21))</f>
        <v>#N/A</v>
      </c>
      <c r="H21" s="19" t="e">
        <f>IF(VLOOKUP($A21,'DID listen'!$A$6:$L$249,12)="Y",0,$F21)*OR(IF(VLOOKUP($A21,'DID listen'!$A$6:$L$249,12)="NA",0,$F21))</f>
        <v>#N/A</v>
      </c>
      <c r="I21" s="30" t="e">
        <f t="shared" si="1"/>
        <v>#N/A</v>
      </c>
      <c r="J21" s="12"/>
      <c r="K21" s="12"/>
      <c r="L21" s="3"/>
      <c r="M21" s="24"/>
      <c r="N21" s="24"/>
    </row>
    <row r="22" spans="1:14">
      <c r="A22" s="13"/>
      <c r="B22" s="9" t="e">
        <f>VLOOKUP($A22,'DID listen'!$A$6:$L$249,2)</f>
        <v>#N/A</v>
      </c>
      <c r="C22" s="2" t="e">
        <f>VLOOKUP($A22,'DID listen'!$A$6:$L$249,9)</f>
        <v>#N/A</v>
      </c>
      <c r="D22" s="2" t="e">
        <f>VLOOKUP($A22,'DID listen'!$A$6:$L$249,10)</f>
        <v>#N/A</v>
      </c>
      <c r="E22" s="14"/>
      <c r="F22" s="11">
        <f t="shared" si="0"/>
        <v>0</v>
      </c>
      <c r="G22" s="19" t="e">
        <f>IF(VLOOKUP($A22,'DID listen'!$A$6:$L$249,11)="R",0,$F22)*OR(IF(VLOOKUP($A22,'DID listen'!$A$6:$L$249,11)="NA",0,$F22))</f>
        <v>#N/A</v>
      </c>
      <c r="H22" s="19" t="e">
        <f>IF(VLOOKUP($A22,'DID listen'!$A$6:$L$249,12)="Y",0,$F22)*OR(IF(VLOOKUP($A22,'DID listen'!$A$6:$L$249,12)="NA",0,$F22))</f>
        <v>#N/A</v>
      </c>
      <c r="I22" s="30" t="e">
        <f t="shared" si="1"/>
        <v>#N/A</v>
      </c>
      <c r="J22" s="12"/>
      <c r="K22" s="12"/>
      <c r="L22" s="3"/>
      <c r="M22" s="24"/>
      <c r="N22" s="24"/>
    </row>
    <row r="23" spans="1:14">
      <c r="A23" s="13"/>
      <c r="B23" s="9" t="e">
        <f>VLOOKUP($A23,'DID listen'!$A$6:$L$249,2)</f>
        <v>#N/A</v>
      </c>
      <c r="C23" s="2" t="e">
        <f>VLOOKUP($A23,'DID listen'!$A$6:$L$249,9)</f>
        <v>#N/A</v>
      </c>
      <c r="D23" s="2" t="e">
        <f>VLOOKUP($A23,'DID listen'!$A$6:$L$249,10)</f>
        <v>#N/A</v>
      </c>
      <c r="E23" s="14"/>
      <c r="F23" s="11">
        <f t="shared" si="0"/>
        <v>0</v>
      </c>
      <c r="G23" s="19" t="e">
        <f>IF(VLOOKUP($A23,'DID listen'!$A$6:$L$249,11)="R",0,$F23)*OR(IF(VLOOKUP($A23,'DID listen'!$A$6:$L$249,11)="NA",0,$F23))</f>
        <v>#N/A</v>
      </c>
      <c r="H23" s="19" t="e">
        <f>IF(VLOOKUP($A23,'DID listen'!$A$6:$L$249,12)="Y",0,$F23)*OR(IF(VLOOKUP($A23,'DID listen'!$A$6:$L$249,12)="NA",0,$F23))</f>
        <v>#N/A</v>
      </c>
      <c r="I23" s="30" t="e">
        <f t="shared" si="1"/>
        <v>#N/A</v>
      </c>
      <c r="J23" s="12"/>
      <c r="K23" s="12"/>
      <c r="L23" s="3"/>
      <c r="M23" s="24"/>
      <c r="N23" s="24"/>
    </row>
    <row r="24" spans="1:14">
      <c r="A24" s="13"/>
      <c r="B24" s="9" t="e">
        <f>VLOOKUP($A24,'DID listen'!$A$6:$L$249,2)</f>
        <v>#N/A</v>
      </c>
      <c r="C24" s="2" t="e">
        <f>VLOOKUP($A24,'DID listen'!$A$6:$L$249,9)</f>
        <v>#N/A</v>
      </c>
      <c r="D24" s="2" t="e">
        <f>VLOOKUP($A24,'DID listen'!$A$6:$L$249,10)</f>
        <v>#N/A</v>
      </c>
      <c r="E24" s="14"/>
      <c r="F24" s="11">
        <f t="shared" si="0"/>
        <v>0</v>
      </c>
      <c r="G24" s="19" t="e">
        <f>IF(VLOOKUP($A24,'DID listen'!$A$6:$L$249,11)="R",0,$F24)*OR(IF(VLOOKUP($A24,'DID listen'!$A$6:$L$249,11)="NA",0,$F24))</f>
        <v>#N/A</v>
      </c>
      <c r="H24" s="19" t="e">
        <f>IF(VLOOKUP($A24,'DID listen'!$A$6:$L$249,12)="Y",0,$F24)*OR(IF(VLOOKUP($A24,'DID listen'!$A$6:$L$249,12)="NA",0,$F24))</f>
        <v>#N/A</v>
      </c>
      <c r="I24" s="30" t="e">
        <f t="shared" si="1"/>
        <v>#N/A</v>
      </c>
      <c r="J24" s="12"/>
      <c r="K24" s="12"/>
      <c r="L24" s="3"/>
      <c r="M24" s="24"/>
      <c r="N24" s="24"/>
    </row>
    <row r="25" spans="1:14">
      <c r="A25" s="15"/>
      <c r="B25" s="9" t="e">
        <f>VLOOKUP($A25,'DID listen'!$A$6:$L$249,2)</f>
        <v>#N/A</v>
      </c>
      <c r="C25" s="2" t="e">
        <f>VLOOKUP($A25,'DID listen'!$A$6:$L$249,9)</f>
        <v>#N/A</v>
      </c>
      <c r="D25" s="2" t="e">
        <f>VLOOKUP($A25,'DID listen'!$A$6:$L$249,10)</f>
        <v>#N/A</v>
      </c>
      <c r="E25" s="14"/>
      <c r="F25" s="11">
        <f t="shared" si="0"/>
        <v>0</v>
      </c>
      <c r="G25" s="19" t="e">
        <f>IF(VLOOKUP($A25,'DID listen'!$A$6:$L$249,11)="R",0,$F25)*OR(IF(VLOOKUP($A25,'DID listen'!$A$6:$L$249,11)="NA",0,$F25))</f>
        <v>#N/A</v>
      </c>
      <c r="H25" s="19" t="e">
        <f>IF(VLOOKUP($A25,'DID listen'!$A$6:$L$249,12)="Y",0,$F25)*OR(IF(VLOOKUP($A25,'DID listen'!$A$6:$L$249,12)="NA",0,$F25))</f>
        <v>#N/A</v>
      </c>
      <c r="I25" s="30" t="e">
        <f t="shared" si="1"/>
        <v>#N/A</v>
      </c>
      <c r="J25" s="12"/>
      <c r="K25" s="12"/>
      <c r="L25" s="3"/>
      <c r="M25" s="24"/>
      <c r="N25" s="24"/>
    </row>
    <row r="26" spans="1:14">
      <c r="A26" s="3"/>
      <c r="B26" s="9" t="s">
        <v>139</v>
      </c>
      <c r="C26" s="2"/>
      <c r="D26" s="2"/>
      <c r="E26" s="17"/>
      <c r="F26" s="11"/>
      <c r="G26" s="18"/>
      <c r="H26" s="19"/>
      <c r="I26" s="23"/>
      <c r="J26" s="5"/>
      <c r="K26" s="5"/>
      <c r="L26" s="3"/>
      <c r="M26" s="24"/>
      <c r="N26" s="24"/>
    </row>
    <row r="27" spans="1:14">
      <c r="A27" s="3"/>
      <c r="B27" s="20" t="s">
        <v>3</v>
      </c>
      <c r="C27" s="39"/>
      <c r="D27" s="39"/>
      <c r="E27" s="25">
        <f>SUM(E6:E26)</f>
        <v>0</v>
      </c>
      <c r="F27" s="25">
        <f>SUM(F6:F25)</f>
        <v>0</v>
      </c>
      <c r="G27" s="25" t="e">
        <f>SUMIF(G6:G25,"&lt;&gt;#NV")</f>
        <v>#N/A</v>
      </c>
      <c r="H27" s="25" t="e">
        <f>SUMIF(H6:H25,"&lt;&gt;#NV")</f>
        <v>#N/A</v>
      </c>
      <c r="I27" s="25" t="e">
        <f>SUMIF(I6:I25,"&lt;&gt;#NV")</f>
        <v>#N/A</v>
      </c>
      <c r="J27" s="12"/>
      <c r="K27" s="12"/>
      <c r="L27" s="3"/>
      <c r="M27" s="24"/>
      <c r="N27" s="24"/>
    </row>
    <row r="28" spans="1:14">
      <c r="A28" s="3"/>
      <c r="B28" s="3"/>
      <c r="C28" s="2"/>
      <c r="D28" s="2"/>
      <c r="E28" s="2"/>
      <c r="F28" s="3"/>
      <c r="G28" s="3"/>
      <c r="H28" s="3"/>
      <c r="I28" s="3"/>
      <c r="J28" s="3"/>
      <c r="K28" s="3"/>
      <c r="L28" s="3"/>
      <c r="M28" s="24"/>
      <c r="N28" s="24"/>
    </row>
    <row r="29" spans="1:14">
      <c r="A29" s="3"/>
      <c r="B29" s="21"/>
      <c r="C29" s="40"/>
      <c r="D29" s="37"/>
      <c r="E29" s="2"/>
      <c r="F29" s="5"/>
      <c r="G29" s="5"/>
      <c r="H29" s="5"/>
      <c r="I29" s="3"/>
      <c r="J29" s="3"/>
      <c r="K29" s="3"/>
      <c r="L29" s="3"/>
      <c r="M29" s="24"/>
      <c r="N29" s="24"/>
    </row>
    <row r="30" spans="1:14">
      <c r="A30" s="3"/>
      <c r="B30" s="44"/>
      <c r="C30" s="45"/>
      <c r="D30" s="38"/>
      <c r="E30" s="38"/>
      <c r="F30" s="46" t="s">
        <v>171</v>
      </c>
      <c r="G30" s="46" t="s">
        <v>1</v>
      </c>
      <c r="H30" s="46" t="s">
        <v>2</v>
      </c>
      <c r="I30" s="46" t="s">
        <v>138</v>
      </c>
      <c r="J30" s="46"/>
      <c r="K30" s="3"/>
      <c r="L30" s="3"/>
      <c r="M30" s="24"/>
      <c r="N30" s="24"/>
    </row>
    <row r="31" spans="1:14">
      <c r="A31" s="3"/>
      <c r="B31" s="43" t="s">
        <v>163</v>
      </c>
      <c r="C31" s="2"/>
      <c r="D31" s="2"/>
      <c r="E31" s="2"/>
      <c r="F31" s="64" t="str">
        <f>IF(C3&gt;17.045,"Fail","OK")</f>
        <v>OK</v>
      </c>
      <c r="G31" s="64" t="e">
        <f>IF(G27&gt;1.045,"Fail","OK")</f>
        <v>#N/A</v>
      </c>
      <c r="H31" s="64" t="e">
        <f>IF(H27&gt;1.3045,"Fail","OK")</f>
        <v>#N/A</v>
      </c>
      <c r="I31" s="64" t="e">
        <f>IF(I27&gt;35000,"Fail","OK")</f>
        <v>#N/A</v>
      </c>
      <c r="J31" s="3"/>
      <c r="K31" s="3"/>
      <c r="L31" s="3"/>
      <c r="M31" s="24"/>
      <c r="N31" s="24"/>
    </row>
    <row r="32" spans="1:14">
      <c r="A32" s="3"/>
      <c r="B32" s="43" t="s">
        <v>166</v>
      </c>
      <c r="C32" s="2"/>
      <c r="D32" s="2"/>
      <c r="E32" s="2"/>
      <c r="F32" s="64" t="str">
        <f>IF(C3&gt;17.045,"Fail","OK")</f>
        <v>OK</v>
      </c>
      <c r="G32" s="64" t="e">
        <f>IF(G27&gt;0.5545,"Fail","OK")</f>
        <v>#N/A</v>
      </c>
      <c r="H32" s="64" t="e">
        <f>IF(H27&gt;0.5545,"Fail","OK")</f>
        <v>#N/A</v>
      </c>
      <c r="I32" s="64" t="e">
        <f>IF(I27&gt;20000,"Fail","OK")</f>
        <v>#N/A</v>
      </c>
      <c r="J32" s="3"/>
      <c r="K32" s="3"/>
      <c r="L32" s="3"/>
      <c r="M32" s="24"/>
      <c r="N32" s="24"/>
    </row>
    <row r="33" spans="1:14">
      <c r="A33" s="3"/>
      <c r="B33" s="43"/>
      <c r="C33" s="2"/>
      <c r="D33" s="2"/>
      <c r="E33" s="2"/>
      <c r="F33" s="64"/>
      <c r="G33" s="64"/>
      <c r="H33" s="64"/>
      <c r="I33" s="64"/>
      <c r="J33" s="3"/>
      <c r="K33" s="3"/>
      <c r="L33" s="3"/>
      <c r="M33" s="24"/>
      <c r="N33" s="24"/>
    </row>
    <row r="34" spans="1:14">
      <c r="A34" s="3"/>
      <c r="B34" s="43" t="s">
        <v>136</v>
      </c>
      <c r="C34" s="2"/>
      <c r="D34" s="2"/>
      <c r="E34" s="64"/>
      <c r="F34" s="64" t="str">
        <f>IF(C3&gt;2.7045,"Fail","OK")</f>
        <v>OK</v>
      </c>
      <c r="G34" s="64" t="e">
        <f>IF(G27&gt;0.1045,"Fail","OK")</f>
        <v>#N/A</v>
      </c>
      <c r="H34" s="64" t="e">
        <f>IF(H27&gt;0.1045,"Fail","OK")</f>
        <v>#N/A</v>
      </c>
      <c r="I34" s="64" t="e">
        <f>IF(I27&gt;3500,"Fail","OK")</f>
        <v>#N/A</v>
      </c>
      <c r="J34" s="3"/>
      <c r="K34" s="3"/>
      <c r="L34" s="3"/>
      <c r="M34" s="24"/>
      <c r="N34" s="24"/>
    </row>
    <row r="35" spans="1:14">
      <c r="A35" s="3"/>
      <c r="B35" s="3"/>
      <c r="C35" s="2"/>
      <c r="D35" s="2"/>
      <c r="E35" s="2"/>
      <c r="F35" s="3"/>
      <c r="G35" s="3"/>
      <c r="H35" s="3"/>
      <c r="I35" s="3"/>
      <c r="J35" s="3"/>
      <c r="K35" s="3"/>
      <c r="L35" s="3"/>
    </row>
    <row r="36" spans="1:14">
      <c r="A36" s="3"/>
      <c r="B36" s="73"/>
      <c r="C36" s="2"/>
      <c r="D36" s="2"/>
      <c r="E36" s="2"/>
      <c r="F36" s="3"/>
      <c r="G36" s="3"/>
      <c r="H36" s="3"/>
      <c r="I36" s="3"/>
      <c r="J36" s="3"/>
      <c r="K36" s="3"/>
      <c r="L36" s="3"/>
    </row>
  </sheetData>
  <phoneticPr fontId="0" type="noConversion"/>
  <pageMargins left="0.75" right="0.75" top="1" bottom="1" header="0" footer="0"/>
  <pageSetup paperSize="9" orientation="landscape" r:id="rId1"/>
  <headerFooter alignWithMargins="0">
    <oddHeader xml:space="preserve">&amp;C&amp;A&amp;RTekstilvaskemidler og Pletfjernere, version 5.2
Udskriftsdato: &amp;D
</oddHeader>
    <oddFooter>&amp;L2007-10-11&amp;CSide &amp;P&amp;RUdfærdiget af TTA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zoomScaleNormal="100" workbookViewId="0">
      <selection activeCell="C37" sqref="C37"/>
    </sheetView>
  </sheetViews>
  <sheetFormatPr defaultColWidth="9.140625" defaultRowHeight="12.75"/>
  <cols>
    <col min="1" max="2" width="9.7109375" customWidth="1"/>
    <col min="3" max="3" width="25.7109375" customWidth="1"/>
    <col min="4" max="8" width="9.7109375" customWidth="1"/>
  </cols>
  <sheetData>
    <row r="1" spans="1:10" ht="16.5" thickBot="1">
      <c r="A1" s="54" t="s">
        <v>164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5.75">
      <c r="A2" s="55"/>
      <c r="B2" s="29"/>
      <c r="C2" s="29"/>
      <c r="D2" s="29"/>
      <c r="E2" s="29"/>
      <c r="F2" s="29"/>
      <c r="G2" s="29"/>
      <c r="H2" s="29"/>
      <c r="I2" s="29"/>
      <c r="J2" s="29"/>
    </row>
    <row r="3" spans="1:10" ht="15">
      <c r="A3" s="62" t="s">
        <v>140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5">
      <c r="A4" s="62"/>
      <c r="B4" s="29"/>
      <c r="C4" s="29"/>
      <c r="D4" s="29"/>
      <c r="E4" s="29"/>
      <c r="F4" s="29"/>
      <c r="G4" s="29"/>
      <c r="H4" s="29"/>
      <c r="I4" s="29"/>
      <c r="J4" s="29"/>
    </row>
    <row r="5" spans="1:10" ht="15.75">
      <c r="A5" s="55"/>
      <c r="B5" s="29"/>
      <c r="C5" s="29"/>
      <c r="D5" s="29"/>
      <c r="E5" s="29"/>
      <c r="F5" s="29"/>
      <c r="G5" s="29"/>
      <c r="H5" s="29"/>
      <c r="I5" s="29"/>
      <c r="J5" s="29"/>
    </row>
    <row r="6" spans="1:10">
      <c r="A6" s="59" t="s">
        <v>169</v>
      </c>
      <c r="B6" s="60"/>
      <c r="C6" s="60"/>
      <c r="D6" s="60"/>
      <c r="E6" s="60"/>
      <c r="F6" s="29"/>
      <c r="G6" s="29"/>
      <c r="H6" s="29"/>
      <c r="I6" s="29"/>
      <c r="J6" s="29"/>
    </row>
    <row r="7" spans="1:10">
      <c r="A7" s="35"/>
      <c r="B7" s="27"/>
      <c r="C7" s="28"/>
      <c r="D7" s="28" t="s">
        <v>148</v>
      </c>
      <c r="E7" s="29" t="s">
        <v>140</v>
      </c>
      <c r="F7" s="29"/>
      <c r="G7" s="29"/>
      <c r="H7" s="29"/>
      <c r="I7" s="29"/>
      <c r="J7" s="29"/>
    </row>
    <row r="8" spans="1:10">
      <c r="A8" s="27" t="s">
        <v>173</v>
      </c>
      <c r="B8" s="27"/>
      <c r="C8" s="28"/>
      <c r="D8" s="77"/>
      <c r="E8" s="78">
        <f>IF(D8="YES",2,0)</f>
        <v>0</v>
      </c>
      <c r="F8" s="29"/>
      <c r="G8" s="29" t="s">
        <v>175</v>
      </c>
      <c r="H8" s="29"/>
      <c r="I8" s="29"/>
      <c r="J8" s="29"/>
    </row>
    <row r="9" spans="1:10">
      <c r="A9" s="27" t="s">
        <v>174</v>
      </c>
      <c r="B9" s="27"/>
      <c r="C9" s="28"/>
      <c r="D9" s="77"/>
      <c r="E9" s="78">
        <f>IF(AND(D9="YES",D8&lt;&gt;"YES"),1,0)</f>
        <v>0</v>
      </c>
      <c r="F9" s="29"/>
      <c r="G9" s="29" t="s">
        <v>176</v>
      </c>
      <c r="H9" s="29"/>
      <c r="I9" s="29"/>
      <c r="J9" s="29"/>
    </row>
    <row r="10" spans="1:10">
      <c r="A10" s="27" t="s">
        <v>172</v>
      </c>
      <c r="B10" s="27"/>
      <c r="C10" s="28"/>
      <c r="D10" s="65">
        <f>'Powder formulations'!C3</f>
        <v>0</v>
      </c>
      <c r="E10" s="50">
        <f>IF(D10&gt;16.045,0,IF(D10&gt;14.045,1,IF(D10&gt;0.01,2,0)))</f>
        <v>0</v>
      </c>
      <c r="F10" s="29"/>
      <c r="G10" s="29"/>
      <c r="H10" s="29"/>
      <c r="I10" s="29"/>
      <c r="J10" s="29"/>
    </row>
    <row r="11" spans="1:10">
      <c r="A11" s="29" t="s">
        <v>1</v>
      </c>
      <c r="B11" s="48"/>
      <c r="C11" s="50"/>
      <c r="D11" s="65" t="e">
        <f>'Powder formulations'!G27</f>
        <v>#N/A</v>
      </c>
      <c r="E11" s="50" t="e">
        <f>IF(D11&gt;0.7545,0,IF(D11&gt;0,1,0))</f>
        <v>#N/A</v>
      </c>
      <c r="F11" s="48"/>
      <c r="G11" s="48"/>
      <c r="H11" s="48"/>
      <c r="I11" s="48"/>
      <c r="J11" s="48"/>
    </row>
    <row r="12" spans="1:10">
      <c r="A12" s="29" t="s">
        <v>160</v>
      </c>
      <c r="B12" s="51"/>
      <c r="C12" s="50"/>
      <c r="D12" s="65" t="e">
        <f>'Powder formulations'!H27</f>
        <v>#N/A</v>
      </c>
      <c r="E12" s="50" t="e">
        <f>IF(D12&gt;0.97545,0,IF(D12&gt;0.01,1,0))</f>
        <v>#N/A</v>
      </c>
      <c r="F12" s="75"/>
      <c r="G12" s="51"/>
      <c r="H12" s="51"/>
      <c r="I12" s="51"/>
      <c r="J12" s="51"/>
    </row>
    <row r="13" spans="1:10" ht="13.5" thickBot="1">
      <c r="A13" s="29" t="s">
        <v>149</v>
      </c>
      <c r="B13" s="48"/>
      <c r="C13" s="49"/>
      <c r="D13" s="66" t="e">
        <f>'Powder formulations'!I27</f>
        <v>#N/A</v>
      </c>
      <c r="E13" s="50" t="e">
        <f>IF(D13&gt;30000.045,0,IF(D13&gt;=25000,1,IF(D13&gt;0.01,2,0)))</f>
        <v>#N/A</v>
      </c>
      <c r="F13" s="48"/>
      <c r="G13" s="48"/>
      <c r="H13" s="48"/>
      <c r="I13" s="48"/>
      <c r="J13" s="48"/>
    </row>
    <row r="14" spans="1:10" ht="13.5" thickBot="1">
      <c r="A14" s="42" t="s">
        <v>153</v>
      </c>
      <c r="B14" s="51"/>
      <c r="C14" s="50"/>
      <c r="D14" s="51"/>
      <c r="E14" s="61" t="e">
        <f>SUM(E8:E13)</f>
        <v>#N/A</v>
      </c>
      <c r="F14" s="51"/>
      <c r="G14" s="51"/>
      <c r="H14" s="51"/>
      <c r="I14" s="51"/>
      <c r="J14" s="51"/>
    </row>
    <row r="15" spans="1:10" s="58" customFormat="1" ht="12.75" customHeight="1" thickBot="1">
      <c r="A15" s="70" t="s">
        <v>161</v>
      </c>
      <c r="B15" s="29"/>
      <c r="C15" s="29"/>
      <c r="D15" s="29"/>
      <c r="E15" s="71" t="e">
        <f>IF(E14&gt;=3,"YES","NO")</f>
        <v>#N/A</v>
      </c>
      <c r="F15" s="29"/>
      <c r="G15" s="29"/>
      <c r="H15" s="29"/>
      <c r="I15" s="29"/>
      <c r="J15" s="29"/>
    </row>
    <row r="16" spans="1:10" s="58" customFormat="1" ht="12.75" customHeight="1">
      <c r="A16" s="31"/>
      <c r="B16" s="29"/>
      <c r="C16" s="29"/>
      <c r="D16" s="29"/>
      <c r="E16" s="31"/>
      <c r="F16" s="29"/>
      <c r="G16" s="29"/>
      <c r="H16" s="29"/>
      <c r="I16" s="29"/>
      <c r="J16" s="29"/>
    </row>
    <row r="17" spans="1:10" s="58" customFormat="1" ht="12.75" customHeight="1">
      <c r="A17" s="31"/>
      <c r="B17" s="29"/>
      <c r="C17" s="29"/>
      <c r="D17" s="29"/>
      <c r="E17" s="31"/>
      <c r="F17" s="29"/>
      <c r="G17" s="29"/>
      <c r="H17" s="29"/>
      <c r="I17" s="29"/>
      <c r="J17" s="29"/>
    </row>
    <row r="18" spans="1:10" ht="12.75" customHeight="1">
      <c r="A18" s="59" t="s">
        <v>168</v>
      </c>
      <c r="B18" s="60"/>
      <c r="C18" s="60"/>
      <c r="D18" s="60"/>
      <c r="E18" s="60"/>
      <c r="F18" s="29"/>
      <c r="G18" s="29"/>
      <c r="H18" s="29"/>
      <c r="I18" s="29"/>
      <c r="J18" s="29"/>
    </row>
    <row r="19" spans="1:10" ht="12.75" customHeight="1">
      <c r="A19" s="35"/>
      <c r="B19" s="27"/>
      <c r="C19" s="28"/>
      <c r="D19" s="28" t="s">
        <v>148</v>
      </c>
      <c r="E19" s="29" t="s">
        <v>140</v>
      </c>
      <c r="F19" s="29"/>
      <c r="G19" s="29"/>
      <c r="H19" s="29"/>
      <c r="I19" s="29"/>
      <c r="J19" s="29"/>
    </row>
    <row r="20" spans="1:10" ht="12.75" customHeight="1">
      <c r="A20" s="27" t="s">
        <v>173</v>
      </c>
      <c r="B20" s="27"/>
      <c r="C20" s="28"/>
      <c r="D20" s="77"/>
      <c r="E20" s="78">
        <f>IF(D20="YES",2,0)</f>
        <v>0</v>
      </c>
      <c r="F20" s="29"/>
      <c r="G20" s="29" t="s">
        <v>175</v>
      </c>
      <c r="H20" s="29"/>
      <c r="I20" s="29"/>
      <c r="J20" s="29"/>
    </row>
    <row r="21" spans="1:10" ht="12.75" customHeight="1">
      <c r="A21" s="27" t="s">
        <v>174</v>
      </c>
      <c r="B21" s="27"/>
      <c r="C21" s="28"/>
      <c r="D21" s="77"/>
      <c r="E21" s="78">
        <f>IF(AND(D21="YES",D20&lt;&gt;"YES"),1,0)</f>
        <v>0</v>
      </c>
      <c r="F21" s="29"/>
      <c r="G21" s="29" t="s">
        <v>176</v>
      </c>
      <c r="H21" s="29"/>
      <c r="I21" s="29"/>
      <c r="J21" s="29"/>
    </row>
    <row r="22" spans="1:10" ht="12.75" customHeight="1">
      <c r="A22" s="27" t="s">
        <v>172</v>
      </c>
      <c r="B22" s="27"/>
      <c r="C22" s="28"/>
      <c r="D22" s="65">
        <f>'Powder formulations'!C3</f>
        <v>0</v>
      </c>
      <c r="E22" s="50">
        <f>IF(D22&gt;16.045,0,IF(D22&gt;14.045,1,IF(D22&gt;0.01,2,0)))</f>
        <v>0</v>
      </c>
      <c r="F22" s="29"/>
      <c r="G22" s="29"/>
      <c r="H22" s="29"/>
      <c r="I22" s="29"/>
      <c r="J22" s="29"/>
    </row>
    <row r="23" spans="1:10" ht="12.75" customHeight="1">
      <c r="A23" s="29" t="s">
        <v>1</v>
      </c>
      <c r="B23" s="48"/>
      <c r="C23" s="50"/>
      <c r="D23" s="65" t="e">
        <f>'Powder formulations'!G27</f>
        <v>#N/A</v>
      </c>
      <c r="E23" s="50" t="e">
        <f>IF(D23&gt;0.412545,0,IF(D23&gt;0.01,1,0))</f>
        <v>#N/A</v>
      </c>
      <c r="F23" s="48"/>
      <c r="G23" s="48"/>
      <c r="H23" s="48"/>
      <c r="I23" s="48"/>
      <c r="J23" s="48"/>
    </row>
    <row r="24" spans="1:10" ht="12.75" customHeight="1">
      <c r="A24" s="29" t="s">
        <v>160</v>
      </c>
      <c r="B24" s="51"/>
      <c r="C24" s="50"/>
      <c r="D24" s="65" t="e">
        <f>'Powder formulations'!H27</f>
        <v>#N/A</v>
      </c>
      <c r="E24" s="50" t="e">
        <f>IF(D24&gt;0.412545,0,IF(D24&gt;0.01,1,0))</f>
        <v>#N/A</v>
      </c>
      <c r="F24" s="48"/>
      <c r="G24" s="48"/>
      <c r="H24" s="48"/>
      <c r="I24" s="48"/>
      <c r="J24" s="48"/>
    </row>
    <row r="25" spans="1:10" ht="12.75" customHeight="1" thickBot="1">
      <c r="A25" s="29" t="s">
        <v>149</v>
      </c>
      <c r="B25" s="48"/>
      <c r="C25" s="49"/>
      <c r="D25" s="66" t="e">
        <f>'Powder formulations'!I27</f>
        <v>#N/A</v>
      </c>
      <c r="E25" s="50" t="e">
        <f>IF(D25&gt;18000.045,0,IF(D25&gt;=15000,1,IF(D25&gt;0,2,0)))</f>
        <v>#N/A</v>
      </c>
      <c r="F25" s="29"/>
      <c r="G25" s="29"/>
      <c r="H25" s="29"/>
      <c r="I25" s="29"/>
      <c r="J25" s="29"/>
    </row>
    <row r="26" spans="1:10" ht="12.75" customHeight="1" thickBot="1">
      <c r="A26" s="42" t="s">
        <v>153</v>
      </c>
      <c r="B26" s="51"/>
      <c r="C26" s="50"/>
      <c r="D26" s="51"/>
      <c r="E26" s="61" t="e">
        <f>SUM(E20:E25)</f>
        <v>#N/A</v>
      </c>
      <c r="F26" s="52"/>
      <c r="G26" s="52"/>
      <c r="H26" s="52"/>
      <c r="I26" s="52"/>
      <c r="J26" s="52"/>
    </row>
    <row r="27" spans="1:10" ht="12.75" customHeight="1" thickBot="1">
      <c r="A27" s="70" t="s">
        <v>161</v>
      </c>
      <c r="B27" s="29"/>
      <c r="C27" s="29"/>
      <c r="D27" s="29"/>
      <c r="E27" s="71" t="e">
        <f>IF(E26&gt;=3,"YES","NO")</f>
        <v>#N/A</v>
      </c>
      <c r="F27" s="52"/>
      <c r="G27" s="52"/>
      <c r="H27" s="52"/>
      <c r="I27" s="52"/>
      <c r="J27" s="52"/>
    </row>
    <row r="28" spans="1:10" ht="12.75" customHeight="1">
      <c r="A28" s="42"/>
      <c r="B28" s="51"/>
      <c r="C28" s="50"/>
      <c r="D28" s="51"/>
      <c r="E28" s="27"/>
      <c r="F28" s="52"/>
      <c r="G28" s="52"/>
      <c r="H28" s="52"/>
      <c r="I28" s="52"/>
      <c r="J28" s="52"/>
    </row>
    <row r="29" spans="1:10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ht="15">
      <c r="A30" s="63" t="s">
        <v>141</v>
      </c>
      <c r="B30" s="27"/>
      <c r="C30" s="27"/>
      <c r="D30" s="27"/>
      <c r="E30" s="27"/>
      <c r="F30" s="27"/>
      <c r="G30" s="27"/>
      <c r="H30" s="27"/>
      <c r="I30" s="27"/>
      <c r="J30" s="27"/>
    </row>
    <row r="31" spans="1:10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>
      <c r="A32" s="32" t="s">
        <v>142</v>
      </c>
      <c r="B32" s="33"/>
      <c r="C32" s="27"/>
      <c r="D32" s="27"/>
      <c r="E32" s="27"/>
      <c r="F32" s="27"/>
      <c r="G32" s="27"/>
      <c r="H32" s="27"/>
      <c r="I32" s="27"/>
      <c r="J32" s="27"/>
    </row>
    <row r="33" spans="1:10">
      <c r="A33" s="32" t="s">
        <v>144</v>
      </c>
      <c r="B33" s="33"/>
      <c r="C33" s="27"/>
      <c r="D33" s="27"/>
      <c r="E33" s="27"/>
      <c r="F33" s="27"/>
      <c r="G33" s="27"/>
      <c r="H33" s="27"/>
      <c r="I33" s="27"/>
      <c r="J33" s="27"/>
    </row>
    <row r="34" spans="1:10">
      <c r="A34" s="32" t="s">
        <v>115</v>
      </c>
      <c r="B34" s="33"/>
      <c r="C34" s="27"/>
      <c r="D34" s="27"/>
      <c r="E34" s="27"/>
      <c r="F34" s="27"/>
      <c r="G34" s="27"/>
      <c r="H34" s="27"/>
      <c r="I34" s="27"/>
      <c r="J34" s="27"/>
    </row>
    <row r="35" spans="1:10">
      <c r="A35" s="32" t="s">
        <v>156</v>
      </c>
      <c r="B35" s="34">
        <v>1</v>
      </c>
      <c r="C35" s="27"/>
      <c r="D35" s="27"/>
      <c r="E35" s="27"/>
      <c r="F35" s="27"/>
      <c r="G35" s="27"/>
      <c r="H35" s="27"/>
      <c r="I35" s="27"/>
      <c r="J35" s="27"/>
    </row>
    <row r="36" spans="1:10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>
      <c r="A37" s="21" t="s">
        <v>147</v>
      </c>
      <c r="B37" s="69" t="e">
        <f>(B32+(100-B33)/100*B32)/(B34*B35)</f>
        <v>#DIV/0!</v>
      </c>
      <c r="C37" s="27" t="e">
        <f>(IF(B37&lt;1.2045,"OK","NO"))</f>
        <v>#DIV/0!</v>
      </c>
      <c r="D37" s="27"/>
      <c r="E37" s="27"/>
      <c r="F37" s="27"/>
      <c r="G37" s="27"/>
      <c r="H37" s="27"/>
      <c r="I37" s="27"/>
      <c r="J37" s="27"/>
    </row>
    <row r="38" spans="1:10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>
      <c r="A39" s="27" t="s">
        <v>154</v>
      </c>
      <c r="B39" s="27" t="s">
        <v>143</v>
      </c>
      <c r="C39" s="27"/>
      <c r="D39" s="27"/>
      <c r="E39" s="27"/>
      <c r="F39" s="27"/>
      <c r="G39" s="27"/>
      <c r="H39" s="27"/>
      <c r="I39" s="27"/>
      <c r="J39" s="27"/>
    </row>
    <row r="40" spans="1:10">
      <c r="A40" s="27" t="s">
        <v>144</v>
      </c>
      <c r="B40" s="27" t="s">
        <v>145</v>
      </c>
      <c r="C40" s="27"/>
      <c r="D40" s="27"/>
      <c r="E40" s="27"/>
      <c r="F40" s="27"/>
      <c r="G40" s="27"/>
      <c r="H40" s="27"/>
      <c r="I40" s="27"/>
      <c r="J40" s="27"/>
    </row>
    <row r="41" spans="1:10">
      <c r="A41" s="27" t="s">
        <v>155</v>
      </c>
      <c r="B41" s="27" t="s">
        <v>146</v>
      </c>
      <c r="C41" s="27"/>
      <c r="D41" s="27"/>
      <c r="E41" s="27"/>
      <c r="F41" s="27"/>
      <c r="G41" s="27"/>
      <c r="H41" s="27"/>
      <c r="I41" s="27"/>
      <c r="J41" s="27"/>
    </row>
    <row r="42" spans="1:10">
      <c r="A42" s="27" t="s">
        <v>157</v>
      </c>
      <c r="B42" s="27" t="s">
        <v>158</v>
      </c>
      <c r="C42" s="27"/>
      <c r="D42" s="27"/>
      <c r="E42" s="27"/>
      <c r="F42" s="27"/>
      <c r="G42" s="27"/>
      <c r="H42" s="27"/>
      <c r="I42" s="27"/>
      <c r="J42" s="27"/>
    </row>
    <row r="43" spans="1:10">
      <c r="A43" s="27"/>
      <c r="B43" s="27" t="s">
        <v>159</v>
      </c>
      <c r="C43" s="27"/>
      <c r="D43" s="27"/>
      <c r="E43" s="27"/>
      <c r="F43" s="27"/>
      <c r="G43" s="27"/>
      <c r="H43" s="27"/>
      <c r="I43" s="27"/>
      <c r="J43" s="27"/>
    </row>
  </sheetData>
  <sheetProtection sheet="1"/>
  <phoneticPr fontId="0" type="noConversion"/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&amp;C&amp;A&amp;RTekstilvaskemiddel og Pletfjernere, version 5.2
Udskriftsdato: &amp;D</oddHeader>
    <oddFooter>&amp;L2007-10-11&amp;CSide &amp;P&amp;RUdfærdiget af TTA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R10" sqref="R10"/>
    </sheetView>
  </sheetViews>
  <sheetFormatPr defaultColWidth="9.140625" defaultRowHeight="12.75"/>
  <cols>
    <col min="1" max="1" width="8.140625" customWidth="1"/>
    <col min="2" max="2" width="36.42578125" customWidth="1"/>
    <col min="3" max="4" width="10.7109375" style="41" customWidth="1"/>
    <col min="5" max="5" width="9.140625" style="41" customWidth="1"/>
    <col min="6" max="6" width="12.42578125" customWidth="1"/>
    <col min="7" max="8" width="10.7109375" customWidth="1"/>
    <col min="9" max="9" width="11.140625" customWidth="1"/>
    <col min="10" max="10" width="10.7109375" customWidth="1"/>
  </cols>
  <sheetData>
    <row r="1" spans="1:14">
      <c r="A1" s="1"/>
      <c r="B1" s="27" t="s">
        <v>151</v>
      </c>
      <c r="C1" s="56"/>
      <c r="D1" s="36"/>
      <c r="E1" s="42" t="s">
        <v>170</v>
      </c>
      <c r="F1" s="1"/>
      <c r="G1" s="1"/>
      <c r="H1" s="1"/>
      <c r="I1" s="67"/>
      <c r="J1" s="68"/>
      <c r="K1" s="2"/>
      <c r="L1" s="2"/>
      <c r="M1" s="26"/>
      <c r="N1" s="26"/>
    </row>
    <row r="2" spans="1:14" ht="13.5" thickBot="1">
      <c r="A2" s="3"/>
      <c r="B2" s="47"/>
      <c r="C2" s="2"/>
      <c r="D2" s="2"/>
      <c r="E2" s="2"/>
      <c r="F2" s="43"/>
      <c r="G2" s="3"/>
      <c r="H2" s="3"/>
      <c r="I2" s="68"/>
      <c r="J2" s="68"/>
      <c r="K2" s="3"/>
      <c r="L2" s="3"/>
      <c r="M2" s="24"/>
      <c r="N2" s="24"/>
    </row>
    <row r="3" spans="1:14" ht="13.5" thickBot="1">
      <c r="A3" s="3"/>
      <c r="B3" s="29" t="s">
        <v>132</v>
      </c>
      <c r="C3" s="76">
        <f>C1*I1</f>
        <v>0</v>
      </c>
      <c r="D3" s="2"/>
      <c r="E3" s="2"/>
      <c r="F3" s="43"/>
      <c r="G3" s="3"/>
      <c r="H3" s="3"/>
      <c r="I3" s="68"/>
      <c r="J3" s="68"/>
      <c r="K3" s="3"/>
      <c r="L3" s="3"/>
      <c r="M3" s="24"/>
      <c r="N3" s="24"/>
    </row>
    <row r="4" spans="1:14">
      <c r="A4" s="5"/>
      <c r="B4" s="4"/>
      <c r="C4" s="37"/>
      <c r="D4" s="37"/>
      <c r="E4" s="37"/>
      <c r="F4" s="5"/>
      <c r="G4" s="5"/>
      <c r="H4" s="3"/>
      <c r="I4" s="3"/>
      <c r="J4" s="3"/>
      <c r="K4" s="3"/>
      <c r="L4" s="3"/>
      <c r="M4" s="24"/>
      <c r="N4" s="24"/>
    </row>
    <row r="5" spans="1:14">
      <c r="A5" s="3" t="s">
        <v>133</v>
      </c>
      <c r="B5" s="6" t="s">
        <v>134</v>
      </c>
      <c r="C5" s="7" t="s">
        <v>137</v>
      </c>
      <c r="D5" s="7" t="s">
        <v>4</v>
      </c>
      <c r="E5" s="7" t="s">
        <v>0</v>
      </c>
      <c r="F5" s="7" t="s">
        <v>135</v>
      </c>
      <c r="G5" s="7" t="s">
        <v>1</v>
      </c>
      <c r="H5" s="7" t="s">
        <v>165</v>
      </c>
      <c r="I5" s="7" t="s">
        <v>138</v>
      </c>
      <c r="J5" s="22"/>
      <c r="K5" s="22"/>
      <c r="L5" s="3"/>
      <c r="M5" s="24"/>
      <c r="N5" s="24"/>
    </row>
    <row r="6" spans="1:14">
      <c r="A6" s="8"/>
      <c r="B6" s="9" t="e">
        <f>VLOOKUP($A6,'DID listen'!$A$6:$L$249,2)</f>
        <v>#N/A</v>
      </c>
      <c r="C6" s="2" t="e">
        <f>VLOOKUP($A6,'DID listen'!$A$6:$L$249,9)</f>
        <v>#N/A</v>
      </c>
      <c r="D6" s="2" t="e">
        <f>VLOOKUP($A6,'DID listen'!$A$6:$L$249,10)</f>
        <v>#N/A</v>
      </c>
      <c r="E6" s="10"/>
      <c r="F6" s="11">
        <f t="shared" ref="F6:F11" si="0">$E6*$C$3/100</f>
        <v>0</v>
      </c>
      <c r="G6" s="19" t="e">
        <f>IF(VLOOKUP($A6,'DID listen'!$A$6:$L$249,11)="R",0,$F6)*OR(IF(VLOOKUP($A6,'DID listen'!$A$6:$L$249,11)="NA",0,$F6))</f>
        <v>#N/A</v>
      </c>
      <c r="H6" s="19" t="e">
        <f>IF(VLOOKUP($A6,'DID listen'!$A$6:$L$249,12)="Y",0,$F6)*OR(IF(VLOOKUP($A6,'DID listen'!$A$6:$L$249,12)="NA",0,$F6))</f>
        <v>#N/A</v>
      </c>
      <c r="I6" s="30" t="e">
        <f t="shared" ref="I6:I25" si="1">$F6*$D6*1000/$C6</f>
        <v>#N/A</v>
      </c>
      <c r="J6" s="12"/>
      <c r="K6" s="12"/>
      <c r="L6" s="3"/>
      <c r="M6" s="24"/>
      <c r="N6" s="24"/>
    </row>
    <row r="7" spans="1:14">
      <c r="A7" s="13"/>
      <c r="B7" s="9" t="e">
        <f>VLOOKUP($A7,'DID listen'!$A$6:$L$249,2)</f>
        <v>#N/A</v>
      </c>
      <c r="C7" s="2" t="e">
        <f>VLOOKUP($A7,'DID listen'!$A$6:$L$249,9)</f>
        <v>#N/A</v>
      </c>
      <c r="D7" s="2" t="e">
        <f>VLOOKUP($A7,'DID listen'!$A$6:$L$249,10)</f>
        <v>#N/A</v>
      </c>
      <c r="E7" s="14"/>
      <c r="F7" s="11">
        <f t="shared" si="0"/>
        <v>0</v>
      </c>
      <c r="G7" s="19" t="e">
        <f>IF(VLOOKUP($A7,'DID listen'!$A$6:$L$249,11)="R",0,$F7)*OR(IF(VLOOKUP($A7,'DID listen'!$A$6:$L$249,11)="NA",0,$F7))</f>
        <v>#N/A</v>
      </c>
      <c r="H7" s="19" t="e">
        <f>IF(VLOOKUP($A7,'DID listen'!$A$6:$L$249,12)="Y",0,$F7)*OR(IF(VLOOKUP($A7,'DID listen'!$A$6:$L$249,12)="NA",0,$F7))</f>
        <v>#N/A</v>
      </c>
      <c r="I7" s="30" t="e">
        <f t="shared" si="1"/>
        <v>#N/A</v>
      </c>
      <c r="J7" s="12"/>
      <c r="K7" s="12"/>
      <c r="L7" s="3"/>
      <c r="M7" s="24"/>
      <c r="N7" s="24"/>
    </row>
    <row r="8" spans="1:14">
      <c r="A8" s="13"/>
      <c r="B8" s="9" t="e">
        <f>VLOOKUP($A8,'DID listen'!$A$6:$L$249,2)</f>
        <v>#N/A</v>
      </c>
      <c r="C8" s="2" t="e">
        <f>VLOOKUP($A8,'DID listen'!$A$6:$L$249,9)</f>
        <v>#N/A</v>
      </c>
      <c r="D8" s="2" t="e">
        <f>VLOOKUP($A8,'DID listen'!$A$6:$L$249,10)</f>
        <v>#N/A</v>
      </c>
      <c r="E8" s="14"/>
      <c r="F8" s="11">
        <f t="shared" si="0"/>
        <v>0</v>
      </c>
      <c r="G8" s="19" t="e">
        <f>IF(VLOOKUP($A8,'DID listen'!$A$6:$L$249,11)="R",0,$F8)*OR(IF(VLOOKUP($A8,'DID listen'!$A$6:$L$249,11)="NA",0,$F8))</f>
        <v>#N/A</v>
      </c>
      <c r="H8" s="19" t="e">
        <f>IF(VLOOKUP($A8,'DID listen'!$A$6:$L$249,12)="Y",0,$F8)*OR(IF(VLOOKUP($A8,'DID listen'!$A$6:$L$249,12)="NA",0,$F8))</f>
        <v>#N/A</v>
      </c>
      <c r="I8" s="30" t="e">
        <f t="shared" si="1"/>
        <v>#N/A</v>
      </c>
      <c r="J8" s="12"/>
      <c r="K8" s="12"/>
      <c r="L8" s="3"/>
      <c r="M8" s="24"/>
      <c r="N8" s="24"/>
    </row>
    <row r="9" spans="1:14">
      <c r="A9" s="13"/>
      <c r="B9" s="9" t="e">
        <f>VLOOKUP($A9,'DID listen'!$A$6:$L$249,2)</f>
        <v>#N/A</v>
      </c>
      <c r="C9" s="2" t="e">
        <f>VLOOKUP($A9,'DID listen'!$A$6:$L$249,9)</f>
        <v>#N/A</v>
      </c>
      <c r="D9" s="2" t="e">
        <f>VLOOKUP($A9,'DID listen'!$A$6:$L$249,10)</f>
        <v>#N/A</v>
      </c>
      <c r="E9" s="14"/>
      <c r="F9" s="11">
        <f t="shared" si="0"/>
        <v>0</v>
      </c>
      <c r="G9" s="19" t="e">
        <f>IF(VLOOKUP($A9,'DID listen'!$A$6:$L$249,11)="R",0,$F9)*OR(IF(VLOOKUP($A9,'DID listen'!$A$6:$L$249,11)="NA",0,$F9))</f>
        <v>#N/A</v>
      </c>
      <c r="H9" s="19" t="e">
        <f>IF(VLOOKUP($A9,'DID listen'!$A$6:$L$249,12)="Y",0,$F9)*OR(IF(VLOOKUP($A9,'DID listen'!$A$6:$L$249,12)="NA",0,$F9))</f>
        <v>#N/A</v>
      </c>
      <c r="I9" s="30" t="e">
        <f t="shared" si="1"/>
        <v>#N/A</v>
      </c>
      <c r="J9" s="12"/>
      <c r="K9" s="12"/>
      <c r="L9" s="3"/>
      <c r="M9" s="24"/>
      <c r="N9" s="24"/>
    </row>
    <row r="10" spans="1:14">
      <c r="A10" s="13"/>
      <c r="B10" s="9" t="e">
        <f>VLOOKUP($A10,'DID listen'!$A$6:$L$249,2)</f>
        <v>#N/A</v>
      </c>
      <c r="C10" s="2" t="e">
        <f>VLOOKUP($A10,'DID listen'!$A$6:$L$249,9)</f>
        <v>#N/A</v>
      </c>
      <c r="D10" s="2" t="e">
        <f>VLOOKUP($A10,'DID listen'!$A$6:$L$249,10)</f>
        <v>#N/A</v>
      </c>
      <c r="E10" s="14"/>
      <c r="F10" s="11">
        <f t="shared" si="0"/>
        <v>0</v>
      </c>
      <c r="G10" s="19" t="e">
        <f>IF(VLOOKUP($A10,'DID listen'!$A$6:$L$249,11)="R",0,$F10)*OR(IF(VLOOKUP($A10,'DID listen'!$A$6:$L$249,11)="NA",0,$F10))</f>
        <v>#N/A</v>
      </c>
      <c r="H10" s="19" t="e">
        <f>IF(VLOOKUP($A10,'DID listen'!$A$6:$L$249,12)="Y",0,$F10)*OR(IF(VLOOKUP($A10,'DID listen'!$A$6:$L$249,12)="NA",0,$F10))</f>
        <v>#N/A</v>
      </c>
      <c r="I10" s="30" t="e">
        <f t="shared" si="1"/>
        <v>#N/A</v>
      </c>
      <c r="J10" s="12"/>
      <c r="K10" s="12"/>
      <c r="L10" s="3"/>
      <c r="M10" s="24"/>
      <c r="N10" s="24"/>
    </row>
    <row r="11" spans="1:14">
      <c r="A11" s="13"/>
      <c r="B11" s="9" t="e">
        <f>VLOOKUP($A11,'DID listen'!$A$6:$L$249,2)</f>
        <v>#N/A</v>
      </c>
      <c r="C11" s="2" t="e">
        <f>VLOOKUP($A11,'DID listen'!$A$6:$L$249,9)</f>
        <v>#N/A</v>
      </c>
      <c r="D11" s="2" t="e">
        <f>VLOOKUP($A11,'DID listen'!$A$6:$L$249,10)</f>
        <v>#N/A</v>
      </c>
      <c r="E11" s="14"/>
      <c r="F11" s="11">
        <f t="shared" si="0"/>
        <v>0</v>
      </c>
      <c r="G11" s="19" t="e">
        <f>IF(VLOOKUP($A11,'DID listen'!$A$6:$L$249,11)="R",0,$F11)*OR(IF(VLOOKUP($A11,'DID listen'!$A$6:$L$249,11)="NA",0,$F11))</f>
        <v>#N/A</v>
      </c>
      <c r="H11" s="19" t="e">
        <f>IF(VLOOKUP($A11,'DID listen'!$A$6:$L$249,12)="Y",0,$F11)*OR(IF(VLOOKUP($A11,'DID listen'!$A$6:$L$249,12)="NA",0,$F11))</f>
        <v>#N/A</v>
      </c>
      <c r="I11" s="30" t="e">
        <f t="shared" si="1"/>
        <v>#N/A</v>
      </c>
      <c r="J11" s="12"/>
      <c r="K11" s="12"/>
      <c r="L11" s="3"/>
      <c r="M11" s="24"/>
      <c r="N11" s="24"/>
    </row>
    <row r="12" spans="1:14">
      <c r="A12" s="13"/>
      <c r="B12" s="9" t="e">
        <f>VLOOKUP($A12,'DID listen'!$A$6:$L$249,2)</f>
        <v>#N/A</v>
      </c>
      <c r="C12" s="2" t="e">
        <f>VLOOKUP($A12,'DID listen'!$A$6:$L$249,9)</f>
        <v>#N/A</v>
      </c>
      <c r="D12" s="2" t="e">
        <f>VLOOKUP($A12,'DID listen'!$A$6:$L$249,10)</f>
        <v>#N/A</v>
      </c>
      <c r="E12" s="14"/>
      <c r="F12" s="11">
        <f>$E12*$C$3/100</f>
        <v>0</v>
      </c>
      <c r="G12" s="19" t="e">
        <f>IF(VLOOKUP($A12,'DID listen'!$A$6:$L$249,11)="R",0,$F12)*OR(IF(VLOOKUP($A12,'DID listen'!$A$6:$L$249,11)="NA",0,$F12))</f>
        <v>#N/A</v>
      </c>
      <c r="H12" s="19" t="e">
        <f>IF(VLOOKUP($A12,'DID listen'!$A$6:$L$249,12)="Y",0,$F12)*OR(IF(VLOOKUP($A12,'DID listen'!$A$6:$L$249,12)="NA",0,$F12))</f>
        <v>#N/A</v>
      </c>
      <c r="I12" s="30" t="e">
        <f t="shared" si="1"/>
        <v>#N/A</v>
      </c>
      <c r="J12" s="12"/>
      <c r="K12" s="12"/>
      <c r="L12" s="3"/>
      <c r="M12" s="24"/>
      <c r="N12" s="24"/>
    </row>
    <row r="13" spans="1:14">
      <c r="A13" s="13"/>
      <c r="B13" s="9" t="e">
        <f>VLOOKUP($A13,'DID listen'!$A$6:$L$249,2)</f>
        <v>#N/A</v>
      </c>
      <c r="C13" s="2" t="e">
        <f>VLOOKUP($A13,'DID listen'!$A$6:$L$249,9)</f>
        <v>#N/A</v>
      </c>
      <c r="D13" s="2" t="e">
        <f>VLOOKUP($A13,'DID listen'!$A$6:$L$249,10)</f>
        <v>#N/A</v>
      </c>
      <c r="E13" s="14"/>
      <c r="F13" s="11">
        <f t="shared" ref="F13:F25" si="2">$E13*$C$3/100</f>
        <v>0</v>
      </c>
      <c r="G13" s="19" t="e">
        <f>IF(VLOOKUP($A13,'DID listen'!$A$6:$L$249,11)="R",0,$F13)*OR(IF(VLOOKUP($A13,'DID listen'!$A$6:$L$249,11)="NA",0,$F13))</f>
        <v>#N/A</v>
      </c>
      <c r="H13" s="19" t="e">
        <f>IF(VLOOKUP($A13,'DID listen'!$A$6:$L$249,12)="Y",0,$F13)*OR(IF(VLOOKUP($A13,'DID listen'!$A$6:$L$249,12)="NA",0,$F13))</f>
        <v>#N/A</v>
      </c>
      <c r="I13" s="30" t="e">
        <f t="shared" si="1"/>
        <v>#N/A</v>
      </c>
      <c r="J13" s="12"/>
      <c r="K13" s="12"/>
      <c r="L13" s="3"/>
      <c r="M13" s="24"/>
      <c r="N13" s="24"/>
    </row>
    <row r="14" spans="1:14">
      <c r="A14" s="13"/>
      <c r="B14" s="9" t="e">
        <f>VLOOKUP($A14,'DID listen'!$A$6:$L$249,2)</f>
        <v>#N/A</v>
      </c>
      <c r="C14" s="2" t="e">
        <f>VLOOKUP($A14,'DID listen'!$A$6:$L$249,9)</f>
        <v>#N/A</v>
      </c>
      <c r="D14" s="2" t="e">
        <f>VLOOKUP($A14,'DID listen'!$A$6:$L$249,10)</f>
        <v>#N/A</v>
      </c>
      <c r="E14" s="14"/>
      <c r="F14" s="11">
        <f t="shared" si="2"/>
        <v>0</v>
      </c>
      <c r="G14" s="19" t="e">
        <f>IF(VLOOKUP($A14,'DID listen'!$A$6:$L$249,11)="R",0,$F14)*OR(IF(VLOOKUP($A14,'DID listen'!$A$6:$L$249,11)="NA",0,$F14))</f>
        <v>#N/A</v>
      </c>
      <c r="H14" s="19" t="e">
        <f>IF(VLOOKUP($A14,'DID listen'!$A$6:$L$249,12)="Y",0,$F14)*OR(IF(VLOOKUP($A14,'DID listen'!$A$6:$L$249,12)="NA",0,$F14))</f>
        <v>#N/A</v>
      </c>
      <c r="I14" s="30" t="e">
        <f t="shared" si="1"/>
        <v>#N/A</v>
      </c>
      <c r="J14" s="12"/>
      <c r="K14" s="12"/>
      <c r="L14" s="3"/>
      <c r="M14" s="24"/>
      <c r="N14" s="24"/>
    </row>
    <row r="15" spans="1:14">
      <c r="A15" s="13"/>
      <c r="B15" s="9" t="e">
        <f>VLOOKUP($A15,'DID listen'!$A$6:$L$249,2)</f>
        <v>#N/A</v>
      </c>
      <c r="C15" s="2" t="e">
        <f>VLOOKUP($A15,'DID listen'!$A$6:$L$249,9)</f>
        <v>#N/A</v>
      </c>
      <c r="D15" s="2" t="e">
        <f>VLOOKUP($A15,'DID listen'!$A$6:$L$249,10)</f>
        <v>#N/A</v>
      </c>
      <c r="E15" s="14"/>
      <c r="F15" s="11">
        <f t="shared" si="2"/>
        <v>0</v>
      </c>
      <c r="G15" s="19" t="e">
        <f>IF(VLOOKUP($A15,'DID listen'!$A$6:$L$249,11)="R",0,$F15)*OR(IF(VLOOKUP($A15,'DID listen'!$A$6:$L$249,11)="NA",0,$F15))</f>
        <v>#N/A</v>
      </c>
      <c r="H15" s="19" t="e">
        <f>IF(VLOOKUP($A15,'DID listen'!$A$6:$L$249,12)="Y",0,$F15)*OR(IF(VLOOKUP($A15,'DID listen'!$A$6:$L$249,12)="NA",0,$F15))</f>
        <v>#N/A</v>
      </c>
      <c r="I15" s="30" t="e">
        <f t="shared" si="1"/>
        <v>#N/A</v>
      </c>
      <c r="J15" s="12"/>
      <c r="K15" s="12"/>
      <c r="L15" s="3"/>
      <c r="M15" s="24"/>
      <c r="N15" s="24"/>
    </row>
    <row r="16" spans="1:14">
      <c r="A16" s="13"/>
      <c r="B16" s="9" t="e">
        <f>VLOOKUP($A16,'DID listen'!$A$6:$L$249,2)</f>
        <v>#N/A</v>
      </c>
      <c r="C16" s="2" t="e">
        <f>VLOOKUP($A16,'DID listen'!$A$6:$L$249,9)</f>
        <v>#N/A</v>
      </c>
      <c r="D16" s="2" t="e">
        <f>VLOOKUP($A16,'DID listen'!$A$6:$L$249,10)</f>
        <v>#N/A</v>
      </c>
      <c r="E16" s="14"/>
      <c r="F16" s="11">
        <f t="shared" si="2"/>
        <v>0</v>
      </c>
      <c r="G16" s="19" t="e">
        <f>IF(VLOOKUP($A16,'DID listen'!$A$6:$L$249,11)="R",0,$F16)*OR(IF(VLOOKUP($A16,'DID listen'!$A$6:$L$249,11)="NA",0,$F16))</f>
        <v>#N/A</v>
      </c>
      <c r="H16" s="19" t="e">
        <f>IF(VLOOKUP($A16,'DID listen'!$A$6:$L$249,12)="Y",0,$F16)*OR(IF(VLOOKUP($A16,'DID listen'!$A$6:$L$249,12)="NA",0,$F16))</f>
        <v>#N/A</v>
      </c>
      <c r="I16" s="30" t="e">
        <f t="shared" si="1"/>
        <v>#N/A</v>
      </c>
      <c r="J16" s="12"/>
      <c r="K16" s="12"/>
      <c r="L16" s="3"/>
      <c r="M16" s="24"/>
      <c r="N16" s="24"/>
    </row>
    <row r="17" spans="1:14">
      <c r="A17" s="13"/>
      <c r="B17" s="9" t="e">
        <f>VLOOKUP($A17,'DID listen'!$A$6:$L$249,2)</f>
        <v>#N/A</v>
      </c>
      <c r="C17" s="2" t="e">
        <f>VLOOKUP($A17,'DID listen'!$A$6:$L$249,9)</f>
        <v>#N/A</v>
      </c>
      <c r="D17" s="2" t="e">
        <f>VLOOKUP($A17,'DID listen'!$A$6:$L$249,10)</f>
        <v>#N/A</v>
      </c>
      <c r="E17" s="14"/>
      <c r="F17" s="11">
        <f t="shared" si="2"/>
        <v>0</v>
      </c>
      <c r="G17" s="19" t="e">
        <f>IF(VLOOKUP($A17,'DID listen'!$A$6:$L$249,11)="R",0,$F17)*OR(IF(VLOOKUP($A17,'DID listen'!$A$6:$L$249,11)="NA",0,$F17))</f>
        <v>#N/A</v>
      </c>
      <c r="H17" s="19" t="e">
        <f>IF(VLOOKUP($A17,'DID listen'!$A$6:$L$249,12)="Y",0,$F17)*OR(IF(VLOOKUP($A17,'DID listen'!$A$6:$L$249,12)="NA",0,$F17))</f>
        <v>#N/A</v>
      </c>
      <c r="I17" s="30" t="e">
        <f t="shared" si="1"/>
        <v>#N/A</v>
      </c>
      <c r="J17" s="12"/>
      <c r="K17" s="12"/>
      <c r="L17" s="3"/>
      <c r="M17" s="24"/>
      <c r="N17" s="24"/>
    </row>
    <row r="18" spans="1:14">
      <c r="A18" s="13"/>
      <c r="B18" s="9" t="e">
        <f>VLOOKUP($A18,'DID listen'!$A$6:$L$249,2)</f>
        <v>#N/A</v>
      </c>
      <c r="C18" s="2" t="e">
        <f>VLOOKUP($A18,'DID listen'!$A$6:$L$249,9)</f>
        <v>#N/A</v>
      </c>
      <c r="D18" s="2" t="e">
        <f>VLOOKUP($A18,'DID listen'!$A$6:$L$249,10)</f>
        <v>#N/A</v>
      </c>
      <c r="E18" s="14"/>
      <c r="F18" s="11">
        <f t="shared" si="2"/>
        <v>0</v>
      </c>
      <c r="G18" s="19" t="e">
        <f>IF(VLOOKUP($A18,'DID listen'!$A$6:$L$249,11)="R",0,$F18)*OR(IF(VLOOKUP($A18,'DID listen'!$A$6:$L$249,11)="NA",0,$F18))</f>
        <v>#N/A</v>
      </c>
      <c r="H18" s="19" t="e">
        <f>IF(VLOOKUP($A18,'DID listen'!$A$6:$L$249,12)="Y",0,$F18)*OR(IF(VLOOKUP($A18,'DID listen'!$A$6:$L$249,12)="NA",0,$F18))</f>
        <v>#N/A</v>
      </c>
      <c r="I18" s="30" t="e">
        <f t="shared" si="1"/>
        <v>#N/A</v>
      </c>
      <c r="J18" s="12"/>
      <c r="K18" s="12"/>
      <c r="L18" s="3"/>
      <c r="M18" s="24"/>
      <c r="N18" s="24"/>
    </row>
    <row r="19" spans="1:14">
      <c r="A19" s="13"/>
      <c r="B19" s="9" t="e">
        <f>VLOOKUP($A19,'DID listen'!$A$6:$L$249,2)</f>
        <v>#N/A</v>
      </c>
      <c r="C19" s="2" t="e">
        <f>VLOOKUP($A19,'DID listen'!$A$6:$L$249,9)</f>
        <v>#N/A</v>
      </c>
      <c r="D19" s="2" t="e">
        <f>VLOOKUP($A19,'DID listen'!$A$6:$L$249,10)</f>
        <v>#N/A</v>
      </c>
      <c r="E19" s="14"/>
      <c r="F19" s="11">
        <f t="shared" si="2"/>
        <v>0</v>
      </c>
      <c r="G19" s="19" t="e">
        <f>IF(VLOOKUP($A19,'DID listen'!$A$6:$L$249,11)="R",0,$F19)*OR(IF(VLOOKUP($A19,'DID listen'!$A$6:$L$249,11)="NA",0,$F19))</f>
        <v>#N/A</v>
      </c>
      <c r="H19" s="19" t="e">
        <f>IF(VLOOKUP($A19,'DID listen'!$A$6:$L$249,12)="Y",0,$F19)*OR(IF(VLOOKUP($A19,'DID listen'!$A$6:$L$249,12)="NA",0,$F19))</f>
        <v>#N/A</v>
      </c>
      <c r="I19" s="30" t="e">
        <f t="shared" si="1"/>
        <v>#N/A</v>
      </c>
      <c r="J19" s="12"/>
      <c r="K19" s="12"/>
      <c r="L19" s="3"/>
      <c r="M19" s="24"/>
      <c r="N19" s="24"/>
    </row>
    <row r="20" spans="1:14">
      <c r="A20" s="13"/>
      <c r="B20" s="9" t="e">
        <f>VLOOKUP($A20,'DID listen'!$A$6:$L$249,2)</f>
        <v>#N/A</v>
      </c>
      <c r="C20" s="2" t="e">
        <f>VLOOKUP($A20,'DID listen'!$A$6:$L$249,9)</f>
        <v>#N/A</v>
      </c>
      <c r="D20" s="2" t="e">
        <f>VLOOKUP($A20,'DID listen'!$A$6:$L$249,10)</f>
        <v>#N/A</v>
      </c>
      <c r="E20" s="14"/>
      <c r="F20" s="11">
        <f t="shared" si="2"/>
        <v>0</v>
      </c>
      <c r="G20" s="19" t="e">
        <f>IF(VLOOKUP($A20,'DID listen'!$A$6:$L$249,11)="R",0,$F20)*OR(IF(VLOOKUP($A20,'DID listen'!$A$6:$L$249,11)="NA",0,$F20))</f>
        <v>#N/A</v>
      </c>
      <c r="H20" s="19" t="e">
        <f>IF(VLOOKUP($A20,'DID listen'!$A$6:$L$249,12)="Y",0,$F20)*OR(IF(VLOOKUP($A20,'DID listen'!$A$6:$L$249,12)="NA",0,$F20))</f>
        <v>#N/A</v>
      </c>
      <c r="I20" s="30" t="e">
        <f t="shared" si="1"/>
        <v>#N/A</v>
      </c>
      <c r="J20" s="12"/>
      <c r="K20" s="12"/>
      <c r="L20" s="3"/>
      <c r="M20" s="24"/>
      <c r="N20" s="24"/>
    </row>
    <row r="21" spans="1:14">
      <c r="A21" s="13"/>
      <c r="B21" s="9" t="e">
        <f>VLOOKUP($A21,'DID listen'!$A$6:$L$249,2)</f>
        <v>#N/A</v>
      </c>
      <c r="C21" s="2" t="e">
        <f>VLOOKUP($A21,'DID listen'!$A$6:$L$249,9)</f>
        <v>#N/A</v>
      </c>
      <c r="D21" s="2" t="e">
        <f>VLOOKUP($A21,'DID listen'!$A$6:$L$249,10)</f>
        <v>#N/A</v>
      </c>
      <c r="E21" s="14"/>
      <c r="F21" s="11">
        <f t="shared" si="2"/>
        <v>0</v>
      </c>
      <c r="G21" s="19" t="e">
        <f>IF(VLOOKUP($A21,'DID listen'!$A$6:$L$249,11)="R",0,$F21)*OR(IF(VLOOKUP($A21,'DID listen'!$A$6:$L$249,11)="NA",0,$F21))</f>
        <v>#N/A</v>
      </c>
      <c r="H21" s="19" t="e">
        <f>IF(VLOOKUP($A21,'DID listen'!$A$6:$L$249,12)="Y",0,$F21)*OR(IF(VLOOKUP($A21,'DID listen'!$A$6:$L$249,12)="NA",0,$F21))</f>
        <v>#N/A</v>
      </c>
      <c r="I21" s="30" t="e">
        <f t="shared" si="1"/>
        <v>#N/A</v>
      </c>
      <c r="J21" s="12"/>
      <c r="K21" s="12"/>
      <c r="L21" s="3"/>
      <c r="M21" s="24"/>
      <c r="N21" s="24"/>
    </row>
    <row r="22" spans="1:14">
      <c r="A22" s="13"/>
      <c r="B22" s="9" t="e">
        <f>VLOOKUP($A22,'DID listen'!$A$6:$L$249,2)</f>
        <v>#N/A</v>
      </c>
      <c r="C22" s="2" t="e">
        <f>VLOOKUP($A22,'DID listen'!$A$6:$L$249,9)</f>
        <v>#N/A</v>
      </c>
      <c r="D22" s="2" t="e">
        <f>VLOOKUP($A22,'DID listen'!$A$6:$L$249,10)</f>
        <v>#N/A</v>
      </c>
      <c r="E22" s="14"/>
      <c r="F22" s="11">
        <f t="shared" si="2"/>
        <v>0</v>
      </c>
      <c r="G22" s="19" t="e">
        <f>IF(VLOOKUP($A22,'DID listen'!$A$6:$L$249,11)="R",0,$F22)*OR(IF(VLOOKUP($A22,'DID listen'!$A$6:$L$249,11)="NA",0,$F22))</f>
        <v>#N/A</v>
      </c>
      <c r="H22" s="19" t="e">
        <f>IF(VLOOKUP($A22,'DID listen'!$A$6:$L$249,12)="Y",0,$F22)*OR(IF(VLOOKUP($A22,'DID listen'!$A$6:$L$249,12)="NA",0,$F22))</f>
        <v>#N/A</v>
      </c>
      <c r="I22" s="30" t="e">
        <f t="shared" si="1"/>
        <v>#N/A</v>
      </c>
      <c r="J22" s="12"/>
      <c r="K22" s="12"/>
      <c r="L22" s="3"/>
      <c r="M22" s="24"/>
      <c r="N22" s="24"/>
    </row>
    <row r="23" spans="1:14">
      <c r="A23" s="13"/>
      <c r="B23" s="9" t="e">
        <f>VLOOKUP($A23,'DID listen'!$A$6:$L$249,2)</f>
        <v>#N/A</v>
      </c>
      <c r="C23" s="2" t="e">
        <f>VLOOKUP($A23,'DID listen'!$A$6:$L$249,9)</f>
        <v>#N/A</v>
      </c>
      <c r="D23" s="2" t="e">
        <f>VLOOKUP($A23,'DID listen'!$A$6:$L$249,10)</f>
        <v>#N/A</v>
      </c>
      <c r="E23" s="14"/>
      <c r="F23" s="11">
        <f t="shared" si="2"/>
        <v>0</v>
      </c>
      <c r="G23" s="19" t="e">
        <f>IF(VLOOKUP($A23,'DID listen'!$A$6:$L$249,11)="R",0,$F23)*OR(IF(VLOOKUP($A23,'DID listen'!$A$6:$L$249,11)="NA",0,$F23))</f>
        <v>#N/A</v>
      </c>
      <c r="H23" s="19" t="e">
        <f>IF(VLOOKUP($A23,'DID listen'!$A$6:$L$249,12)="Y",0,$F23)*OR(IF(VLOOKUP($A23,'DID listen'!$A$6:$L$249,12)="NA",0,$F23))</f>
        <v>#N/A</v>
      </c>
      <c r="I23" s="30" t="e">
        <f t="shared" si="1"/>
        <v>#N/A</v>
      </c>
      <c r="J23" s="12"/>
      <c r="K23" s="12"/>
      <c r="L23" s="3"/>
      <c r="M23" s="24"/>
      <c r="N23" s="24"/>
    </row>
    <row r="24" spans="1:14">
      <c r="A24" s="13"/>
      <c r="B24" s="9" t="e">
        <f>VLOOKUP($A24,'DID listen'!$A$6:$L$249,2)</f>
        <v>#N/A</v>
      </c>
      <c r="C24" s="2" t="e">
        <f>VLOOKUP($A24,'DID listen'!$A$6:$L$249,9)</f>
        <v>#N/A</v>
      </c>
      <c r="D24" s="2" t="e">
        <f>VLOOKUP($A24,'DID listen'!$A$6:$L$249,10)</f>
        <v>#N/A</v>
      </c>
      <c r="E24" s="14"/>
      <c r="F24" s="11">
        <f t="shared" si="2"/>
        <v>0</v>
      </c>
      <c r="G24" s="19" t="e">
        <f>IF(VLOOKUP($A24,'DID listen'!$A$6:$L$249,11)="R",0,$F24)*OR(IF(VLOOKUP($A24,'DID listen'!$A$6:$L$249,11)="NA",0,$F24))</f>
        <v>#N/A</v>
      </c>
      <c r="H24" s="19" t="e">
        <f>IF(VLOOKUP($A24,'DID listen'!$A$6:$L$249,12)="Y",0,$F24)*OR(IF(VLOOKUP($A24,'DID listen'!$A$6:$L$249,12)="NA",0,$F24))</f>
        <v>#N/A</v>
      </c>
      <c r="I24" s="30" t="e">
        <f t="shared" si="1"/>
        <v>#N/A</v>
      </c>
      <c r="J24" s="12"/>
      <c r="K24" s="12"/>
      <c r="L24" s="3"/>
      <c r="M24" s="24"/>
      <c r="N24" s="24"/>
    </row>
    <row r="25" spans="1:14">
      <c r="A25" s="15"/>
      <c r="B25" s="9" t="e">
        <f>VLOOKUP($A25,'DID listen'!$A$6:$L$249,2)</f>
        <v>#N/A</v>
      </c>
      <c r="C25" s="2" t="e">
        <f>VLOOKUP($A25,'DID listen'!$A$6:$L$249,9)</f>
        <v>#N/A</v>
      </c>
      <c r="D25" s="2" t="e">
        <f>VLOOKUP($A25,'DID listen'!$A$6:$L$249,10)</f>
        <v>#N/A</v>
      </c>
      <c r="E25" s="16"/>
      <c r="F25" s="11">
        <f t="shared" si="2"/>
        <v>0</v>
      </c>
      <c r="G25" s="19" t="e">
        <f>IF(VLOOKUP($A25,'DID listen'!$A$6:$L$249,11)="R",0,$F25)*OR(IF(VLOOKUP($A25,'DID listen'!$A$6:$L$249,11)="NA",0,$F25))</f>
        <v>#N/A</v>
      </c>
      <c r="H25" s="19" t="e">
        <f>IF(VLOOKUP($A25,'DID listen'!$A$6:$L$249,12)="Y",0,$F25)*OR(IF(VLOOKUP($A25,'DID listen'!$A$6:$L$249,12)="NA",0,$F25))</f>
        <v>#N/A</v>
      </c>
      <c r="I25" s="30" t="e">
        <f t="shared" si="1"/>
        <v>#N/A</v>
      </c>
      <c r="J25" s="12"/>
      <c r="K25" s="12"/>
      <c r="L25" s="3"/>
      <c r="M25" s="24"/>
      <c r="N25" s="24"/>
    </row>
    <row r="26" spans="1:14">
      <c r="A26" s="3"/>
      <c r="B26" s="9" t="s">
        <v>139</v>
      </c>
      <c r="C26" s="2"/>
      <c r="D26" s="2"/>
      <c r="E26" s="17"/>
      <c r="F26" s="11"/>
      <c r="G26" s="18"/>
      <c r="H26" s="19"/>
      <c r="I26" s="23"/>
      <c r="J26" s="5"/>
      <c r="K26" s="5"/>
      <c r="L26" s="3"/>
      <c r="M26" s="24"/>
      <c r="N26" s="24"/>
    </row>
    <row r="27" spans="1:14">
      <c r="A27" s="3"/>
      <c r="B27" s="20" t="s">
        <v>3</v>
      </c>
      <c r="C27" s="39"/>
      <c r="D27" s="39"/>
      <c r="E27" s="25">
        <f>SUM(E6:E26)</f>
        <v>0</v>
      </c>
      <c r="F27" s="25">
        <f>SUM(F6:F25)</f>
        <v>0</v>
      </c>
      <c r="G27" s="25" t="e">
        <f>SUMIF(G6:G25,"&lt;&gt;#NV")</f>
        <v>#N/A</v>
      </c>
      <c r="H27" s="25" t="e">
        <f>SUMIF(H6:H25,"&lt;&gt;#NV")</f>
        <v>#N/A</v>
      </c>
      <c r="I27" s="25" t="e">
        <f>SUMIF(I6:I25,"&lt;&gt;#NV")</f>
        <v>#N/A</v>
      </c>
      <c r="J27" s="12"/>
      <c r="K27" s="12"/>
      <c r="L27" s="3"/>
      <c r="M27" s="24"/>
      <c r="N27" s="24"/>
    </row>
    <row r="28" spans="1:14">
      <c r="A28" s="3"/>
      <c r="B28" s="3"/>
      <c r="C28" s="2"/>
      <c r="D28" s="2"/>
      <c r="E28" s="2"/>
      <c r="F28" s="3"/>
      <c r="G28" s="3"/>
      <c r="H28" s="3"/>
      <c r="I28" s="3"/>
      <c r="J28" s="3"/>
      <c r="K28" s="3"/>
      <c r="L28" s="3"/>
      <c r="M28" s="24"/>
      <c r="N28" s="24"/>
    </row>
    <row r="29" spans="1:14">
      <c r="A29" s="3"/>
      <c r="B29" s="21"/>
      <c r="C29" s="40"/>
      <c r="D29" s="37"/>
      <c r="E29" s="2"/>
      <c r="F29" s="5"/>
      <c r="G29" s="5"/>
      <c r="H29" s="5"/>
      <c r="I29" s="3"/>
      <c r="J29" s="3"/>
      <c r="K29" s="3"/>
      <c r="L29" s="3"/>
      <c r="M29" s="24"/>
      <c r="N29" s="24"/>
    </row>
    <row r="30" spans="1:14">
      <c r="A30" s="3"/>
      <c r="B30" s="44"/>
      <c r="C30" s="45"/>
      <c r="D30" s="38"/>
      <c r="E30" s="38"/>
      <c r="F30" s="46" t="s">
        <v>171</v>
      </c>
      <c r="G30" s="46" t="s">
        <v>1</v>
      </c>
      <c r="H30" s="46" t="s">
        <v>2</v>
      </c>
      <c r="I30" s="46" t="s">
        <v>138</v>
      </c>
      <c r="J30" s="46"/>
      <c r="K30" s="3"/>
      <c r="L30" s="3"/>
      <c r="M30" s="24"/>
      <c r="N30" s="24"/>
    </row>
    <row r="31" spans="1:14">
      <c r="A31" s="3"/>
      <c r="B31" s="43" t="s">
        <v>163</v>
      </c>
      <c r="C31" s="2"/>
      <c r="D31" s="2"/>
      <c r="E31" s="2"/>
      <c r="F31" s="64" t="str">
        <f>IF(I1&gt;17.045,"Fail","OK")</f>
        <v>OK</v>
      </c>
      <c r="G31" s="64" t="e">
        <f>IF(G27&gt;0.5545,"Fail","OK")</f>
        <v>#N/A</v>
      </c>
      <c r="H31" s="64" t="e">
        <f>IF(H27&gt;0.7045,"Fail","OK")</f>
        <v>#N/A</v>
      </c>
      <c r="I31" s="64" t="e">
        <f>IF(I27&gt;35000,"Fail","OK")</f>
        <v>#N/A</v>
      </c>
      <c r="J31" s="3"/>
      <c r="K31" s="3"/>
      <c r="L31" s="3"/>
      <c r="M31" s="24"/>
      <c r="N31" s="24"/>
    </row>
    <row r="32" spans="1:14">
      <c r="A32" s="3"/>
      <c r="B32" s="43" t="s">
        <v>166</v>
      </c>
      <c r="C32" s="2"/>
      <c r="D32" s="2"/>
      <c r="E32" s="2"/>
      <c r="F32" s="64" t="str">
        <f>IF(I1&gt;17.045,"Fail","OK")</f>
        <v>OK</v>
      </c>
      <c r="G32" s="64" t="e">
        <f>IF(G27&gt;0.3045,"Fail","OK")</f>
        <v>#N/A</v>
      </c>
      <c r="H32" s="64" t="e">
        <f>IF(H27&gt;0.3045,"Fail","OK")</f>
        <v>#N/A</v>
      </c>
      <c r="I32" s="64" t="e">
        <f>IF(I27&gt;20000,"Fail","OK")</f>
        <v>#N/A</v>
      </c>
      <c r="J32" s="3"/>
      <c r="K32" s="3"/>
      <c r="L32" s="3"/>
      <c r="M32" s="24"/>
      <c r="N32" s="24"/>
    </row>
    <row r="33" spans="1:14">
      <c r="A33" s="3"/>
      <c r="B33" s="43"/>
      <c r="C33" s="2"/>
      <c r="D33" s="2"/>
      <c r="E33" s="2"/>
      <c r="F33" s="64"/>
      <c r="G33" s="64"/>
      <c r="H33" s="64"/>
      <c r="I33" s="64"/>
      <c r="J33" s="3"/>
      <c r="K33" s="3"/>
      <c r="L33" s="3"/>
      <c r="M33" s="24"/>
      <c r="N33" s="24"/>
    </row>
    <row r="34" spans="1:14">
      <c r="A34" s="3"/>
      <c r="B34" s="43" t="s">
        <v>136</v>
      </c>
      <c r="C34" s="2"/>
      <c r="D34" s="2"/>
      <c r="E34" s="64"/>
      <c r="F34" s="64" t="str">
        <f>IF(I1&gt;2.7045,"Fail","OK")</f>
        <v>OK</v>
      </c>
      <c r="G34" s="64" t="e">
        <f>IF(G27&gt;0.1045,"Fail","OK")</f>
        <v>#N/A</v>
      </c>
      <c r="H34" s="64" t="e">
        <f>IF(H27&gt;0.1045,"Fail","OK")</f>
        <v>#N/A</v>
      </c>
      <c r="I34" s="64" t="e">
        <f>IF(I27&gt;3500,"Fail","OK")</f>
        <v>#N/A</v>
      </c>
      <c r="J34" s="3"/>
      <c r="K34" s="3"/>
      <c r="L34" s="3"/>
      <c r="M34" s="24"/>
      <c r="N34" s="24"/>
    </row>
    <row r="35" spans="1:14">
      <c r="A35" s="3"/>
      <c r="B35" s="3"/>
      <c r="C35" s="2"/>
      <c r="D35" s="2"/>
      <c r="E35" s="2"/>
      <c r="F35" s="3"/>
      <c r="G35" s="3"/>
      <c r="H35" s="3"/>
      <c r="I35" s="3"/>
      <c r="J35" s="3"/>
      <c r="K35" s="3"/>
      <c r="L35" s="3"/>
    </row>
    <row r="36" spans="1:14">
      <c r="A36" s="3"/>
      <c r="B36" s="73"/>
      <c r="C36" s="2"/>
      <c r="D36" s="2"/>
      <c r="E36" s="2"/>
      <c r="F36" s="3"/>
      <c r="G36" s="3"/>
      <c r="H36" s="3"/>
      <c r="I36" s="3"/>
      <c r="J36" s="3"/>
      <c r="K36" s="3"/>
      <c r="L36" s="3"/>
    </row>
  </sheetData>
  <phoneticPr fontId="0" type="noConversion"/>
  <pageMargins left="0.75" right="0.75" top="1" bottom="1" header="0" footer="0"/>
  <pageSetup paperSize="9" orientation="landscape" r:id="rId1"/>
  <headerFooter alignWithMargins="0">
    <oddHeader xml:space="preserve">&amp;C&amp;A&amp;RTekstilvaskemidler og Pletfjernere, version 5.2
Udskriftsdato: &amp;D
</oddHeader>
    <oddFooter>&amp;L2007-10-11&amp;CSide &amp;P&amp;RUdfærdiget af TTA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42"/>
  <sheetViews>
    <sheetView zoomScaleNormal="100" workbookViewId="0">
      <selection activeCell="I35" sqref="I35"/>
    </sheetView>
  </sheetViews>
  <sheetFormatPr defaultColWidth="9.140625" defaultRowHeight="12.75"/>
  <cols>
    <col min="1" max="2" width="9.7109375" customWidth="1"/>
    <col min="3" max="3" width="25.7109375" customWidth="1"/>
    <col min="4" max="9" width="9.7109375" customWidth="1"/>
  </cols>
  <sheetData>
    <row r="1" spans="1:12" ht="16.5" thickBot="1">
      <c r="A1" s="54" t="s">
        <v>152</v>
      </c>
      <c r="B1" s="53"/>
      <c r="C1" s="53"/>
      <c r="D1" s="53"/>
      <c r="E1" s="53"/>
      <c r="F1" s="53"/>
      <c r="G1" s="53"/>
      <c r="H1" s="53"/>
      <c r="I1" s="53"/>
      <c r="J1" s="53"/>
    </row>
    <row r="2" spans="1:12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2" ht="15">
      <c r="A3" s="62" t="s">
        <v>140</v>
      </c>
      <c r="B3" s="29"/>
      <c r="C3" s="29"/>
      <c r="D3" s="29"/>
      <c r="E3" s="29"/>
      <c r="F3" s="29"/>
      <c r="G3" s="29"/>
      <c r="H3" s="29"/>
      <c r="I3" s="29"/>
      <c r="J3" s="29"/>
    </row>
    <row r="4" spans="1:12" ht="15">
      <c r="A4" s="62"/>
      <c r="B4" s="29"/>
      <c r="C4" s="29"/>
      <c r="D4" s="29"/>
      <c r="E4" s="29"/>
      <c r="F4" s="29"/>
      <c r="G4" s="29"/>
      <c r="H4" s="29"/>
      <c r="I4" s="29"/>
      <c r="J4" s="29"/>
    </row>
    <row r="5" spans="1:12">
      <c r="A5" s="59" t="s">
        <v>167</v>
      </c>
      <c r="B5" s="60"/>
      <c r="C5" s="60"/>
      <c r="D5" s="60"/>
      <c r="E5" s="60"/>
      <c r="F5" s="29"/>
      <c r="G5" s="29"/>
      <c r="H5" s="29"/>
      <c r="I5" s="29"/>
      <c r="J5" s="29"/>
    </row>
    <row r="6" spans="1:12">
      <c r="A6" s="35"/>
      <c r="B6" s="27"/>
      <c r="C6" s="28"/>
      <c r="D6" s="28" t="s">
        <v>148</v>
      </c>
      <c r="E6" s="29" t="s">
        <v>140</v>
      </c>
      <c r="F6" s="29"/>
      <c r="G6" s="29"/>
      <c r="H6" s="29"/>
      <c r="I6" s="29"/>
      <c r="J6" s="29"/>
    </row>
    <row r="7" spans="1:12">
      <c r="A7" s="27" t="s">
        <v>173</v>
      </c>
      <c r="B7" s="27"/>
      <c r="C7" s="28"/>
      <c r="D7" s="77"/>
      <c r="E7" s="78">
        <f>IF(D7="YES",2,0)</f>
        <v>0</v>
      </c>
      <c r="F7" s="29"/>
      <c r="G7" s="29" t="s">
        <v>175</v>
      </c>
      <c r="H7" s="29"/>
      <c r="I7" s="29"/>
      <c r="J7" s="29"/>
    </row>
    <row r="8" spans="1:12">
      <c r="A8" s="27" t="s">
        <v>174</v>
      </c>
      <c r="B8" s="27"/>
      <c r="C8" s="28"/>
      <c r="D8" s="77"/>
      <c r="E8" s="78">
        <f>IF(AND(D8="YES",D7&lt;&gt;"YES"),1,0)</f>
        <v>0</v>
      </c>
      <c r="F8" s="29"/>
      <c r="G8" s="29" t="s">
        <v>176</v>
      </c>
      <c r="H8" s="29"/>
      <c r="I8" s="29"/>
      <c r="J8" s="29"/>
    </row>
    <row r="9" spans="1:12">
      <c r="A9" s="27" t="s">
        <v>162</v>
      </c>
      <c r="B9" s="27"/>
      <c r="C9" s="28"/>
      <c r="D9" s="65">
        <f>'Liquid formulations'!I1</f>
        <v>0</v>
      </c>
      <c r="E9" s="50">
        <f>IF(D9&gt;16.045,0,IF(D9&gt;14.045,1,IF(D9&gt;0.01,2,0)))</f>
        <v>0</v>
      </c>
      <c r="F9" s="50"/>
      <c r="G9" s="50"/>
      <c r="H9" s="50"/>
      <c r="I9" s="50"/>
      <c r="J9" s="50"/>
      <c r="K9" s="24"/>
      <c r="L9" s="24"/>
    </row>
    <row r="10" spans="1:12">
      <c r="A10" s="29" t="s">
        <v>1</v>
      </c>
      <c r="B10" s="48"/>
      <c r="C10" s="50"/>
      <c r="D10" s="65" t="e">
        <f>'Liquid formulations'!G27</f>
        <v>#N/A</v>
      </c>
      <c r="E10" s="50" t="e">
        <f>IF(D10&gt;0.421545,0,IF(D10&gt;0.01,1,0))</f>
        <v>#N/A</v>
      </c>
      <c r="F10" s="50"/>
      <c r="G10" s="50"/>
      <c r="H10" s="50"/>
      <c r="I10" s="50"/>
      <c r="J10" s="50"/>
    </row>
    <row r="11" spans="1:12">
      <c r="A11" s="29" t="s">
        <v>160</v>
      </c>
      <c r="B11" s="51"/>
      <c r="C11" s="50"/>
      <c r="D11" s="65" t="e">
        <f>'Liquid formulations'!H27</f>
        <v>#N/A</v>
      </c>
      <c r="E11" s="50" t="e">
        <f>IF(D11&gt;0.52545,0,IF(D11&gt;0.01,1,0))</f>
        <v>#N/A</v>
      </c>
      <c r="F11" s="50"/>
      <c r="G11" s="50"/>
      <c r="H11" s="50"/>
      <c r="I11" s="50"/>
      <c r="J11" s="50"/>
    </row>
    <row r="12" spans="1:12" ht="13.5" thickBot="1">
      <c r="A12" s="29" t="s">
        <v>149</v>
      </c>
      <c r="B12" s="48"/>
      <c r="C12" s="49"/>
      <c r="D12" s="66" t="e">
        <f>'Liquid formulations'!I27</f>
        <v>#N/A</v>
      </c>
      <c r="E12" s="50" t="e">
        <f>IF(D12&gt;30000.045,0,IF(D12&gt;=25000,1,IF(D12&gt;0.01,2,0)))</f>
        <v>#N/A</v>
      </c>
      <c r="F12" s="50"/>
      <c r="G12" s="50"/>
      <c r="H12" s="50"/>
      <c r="I12" s="50"/>
      <c r="J12" s="50"/>
      <c r="K12" s="24"/>
    </row>
    <row r="13" spans="1:12" ht="13.5" thickBot="1">
      <c r="A13" s="42" t="s">
        <v>153</v>
      </c>
      <c r="B13" s="51"/>
      <c r="C13" s="50"/>
      <c r="D13" s="51"/>
      <c r="E13" s="61" t="e">
        <f>SUM(E7:E12)</f>
        <v>#N/A</v>
      </c>
      <c r="F13" s="27"/>
      <c r="G13" s="27"/>
      <c r="H13" s="27"/>
      <c r="I13" s="27"/>
      <c r="J13" s="27"/>
    </row>
    <row r="14" spans="1:12" s="58" customFormat="1" ht="12.75" customHeight="1" thickBot="1">
      <c r="A14" s="70" t="s">
        <v>161</v>
      </c>
      <c r="B14" s="29"/>
      <c r="C14" s="29"/>
      <c r="D14" s="29"/>
      <c r="E14" s="71" t="e">
        <f>IF(E13&gt;=3,"YES","NO")</f>
        <v>#N/A</v>
      </c>
      <c r="F14" s="31"/>
      <c r="G14" s="31"/>
      <c r="H14" s="31"/>
      <c r="I14" s="31"/>
      <c r="J14" s="31"/>
    </row>
    <row r="15" spans="1:12" s="58" customFormat="1" ht="12.75" customHeight="1">
      <c r="A15" s="70"/>
      <c r="B15" s="29"/>
      <c r="C15" s="29"/>
      <c r="D15" s="29"/>
      <c r="E15" s="31"/>
      <c r="F15" s="31"/>
      <c r="G15" s="31"/>
      <c r="H15" s="31"/>
      <c r="I15" s="31"/>
      <c r="J15" s="31"/>
    </row>
    <row r="16" spans="1:12" s="58" customFormat="1" ht="12.75" customHeight="1">
      <c r="A16" s="31"/>
      <c r="B16" s="29"/>
      <c r="C16" s="29"/>
      <c r="D16" s="29"/>
      <c r="E16" s="31"/>
      <c r="F16" s="31"/>
      <c r="G16" s="31"/>
      <c r="H16" s="31"/>
      <c r="I16" s="31"/>
      <c r="J16" s="31"/>
    </row>
    <row r="17" spans="1:10" ht="12.75" customHeight="1">
      <c r="A17" s="59" t="s">
        <v>168</v>
      </c>
      <c r="B17" s="60"/>
      <c r="C17" s="60"/>
      <c r="D17" s="60"/>
      <c r="E17" s="60"/>
      <c r="F17" s="29"/>
      <c r="G17" s="29"/>
      <c r="H17" s="29"/>
      <c r="I17" s="29"/>
      <c r="J17" s="29"/>
    </row>
    <row r="18" spans="1:10" ht="12.75" customHeight="1">
      <c r="A18" s="35"/>
      <c r="B18" s="27"/>
      <c r="C18" s="28"/>
      <c r="D18" s="28" t="s">
        <v>148</v>
      </c>
      <c r="E18" s="29" t="s">
        <v>140</v>
      </c>
      <c r="F18" s="29"/>
      <c r="G18" s="29"/>
      <c r="H18" s="29"/>
      <c r="I18" s="29"/>
      <c r="J18" s="29"/>
    </row>
    <row r="19" spans="1:10" ht="12.75" customHeight="1">
      <c r="A19" s="27" t="s">
        <v>173</v>
      </c>
      <c r="B19" s="27"/>
      <c r="C19" s="28"/>
      <c r="D19" s="77"/>
      <c r="E19" s="78">
        <f>IF(D19="YES",2,0)</f>
        <v>0</v>
      </c>
      <c r="F19" s="29"/>
      <c r="G19" s="29" t="s">
        <v>175</v>
      </c>
      <c r="H19" s="29"/>
      <c r="I19" s="29"/>
      <c r="J19" s="29"/>
    </row>
    <row r="20" spans="1:10" ht="12.75" customHeight="1">
      <c r="A20" s="27" t="s">
        <v>174</v>
      </c>
      <c r="B20" s="27"/>
      <c r="C20" s="28"/>
      <c r="D20" s="77"/>
      <c r="E20" s="78">
        <f>IF(AND(D20="YES",D19&lt;&gt;"YES"),1,0)</f>
        <v>0</v>
      </c>
      <c r="F20" s="29"/>
      <c r="G20" s="29" t="s">
        <v>176</v>
      </c>
      <c r="H20" s="29"/>
      <c r="I20" s="29"/>
      <c r="J20" s="29"/>
    </row>
    <row r="21" spans="1:10" ht="12.75" customHeight="1">
      <c r="A21" s="27" t="s">
        <v>162</v>
      </c>
      <c r="B21" s="27"/>
      <c r="C21" s="28"/>
      <c r="D21" s="65">
        <f>'Liquid formulations'!I1</f>
        <v>0</v>
      </c>
      <c r="E21" s="50">
        <f>IF(D21&gt;16.045,0,IF(D21&gt;14.045,1,IF(D21&gt;0.01,2,0)))</f>
        <v>0</v>
      </c>
      <c r="F21" s="50"/>
      <c r="G21" s="50"/>
      <c r="H21" s="50"/>
      <c r="I21" s="50"/>
      <c r="J21" s="50"/>
    </row>
    <row r="22" spans="1:10" ht="12.75" customHeight="1">
      <c r="A22" s="29" t="s">
        <v>1</v>
      </c>
      <c r="B22" s="48"/>
      <c r="C22" s="50"/>
      <c r="D22" s="65" t="e">
        <f>'Liquid formulations'!G27</f>
        <v>#N/A</v>
      </c>
      <c r="E22" s="50" t="e">
        <f>IF(D22&gt;0.21545,0,IF(D22&gt;0.01,1,0))</f>
        <v>#N/A</v>
      </c>
      <c r="F22" s="50"/>
      <c r="G22" s="50"/>
      <c r="H22" s="50"/>
      <c r="I22" s="50"/>
      <c r="J22" s="50"/>
    </row>
    <row r="23" spans="1:10" ht="12.75" customHeight="1">
      <c r="A23" s="29" t="s">
        <v>160</v>
      </c>
      <c r="B23" s="51"/>
      <c r="C23" s="50"/>
      <c r="D23" s="65" t="e">
        <f>'Liquid formulations'!H27</f>
        <v>#N/A</v>
      </c>
      <c r="E23" s="50" t="e">
        <f>IF(D23&gt;0.21545,0,IF(D23&gt;0.01,1,0))</f>
        <v>#N/A</v>
      </c>
      <c r="F23" s="50"/>
      <c r="G23" s="50"/>
      <c r="H23" s="50"/>
      <c r="I23" s="50"/>
      <c r="J23" s="50"/>
    </row>
    <row r="24" spans="1:10" ht="12.75" customHeight="1" thickBot="1">
      <c r="A24" s="29" t="s">
        <v>149</v>
      </c>
      <c r="B24" s="48"/>
      <c r="C24" s="49"/>
      <c r="D24" s="66" t="e">
        <f>'Liquid formulations'!I27</f>
        <v>#N/A</v>
      </c>
      <c r="E24" s="50" t="e">
        <f>IF(D24&gt;18000.045,0,IF(D24&gt;=15000,1,IF(D24&gt;0.01,2,0)))</f>
        <v>#N/A</v>
      </c>
      <c r="F24" s="50"/>
      <c r="G24" s="50"/>
      <c r="H24" s="50"/>
      <c r="I24" s="50"/>
      <c r="J24" s="50"/>
    </row>
    <row r="25" spans="1:10" ht="12.75" customHeight="1" thickBot="1">
      <c r="A25" s="42" t="s">
        <v>153</v>
      </c>
      <c r="B25" s="51"/>
      <c r="C25" s="50"/>
      <c r="D25" s="51"/>
      <c r="E25" s="61" t="e">
        <f>SUM(E19:E24)</f>
        <v>#N/A</v>
      </c>
      <c r="F25" s="27"/>
      <c r="G25" s="27"/>
      <c r="H25" s="27"/>
      <c r="I25" s="27"/>
      <c r="J25" s="27"/>
    </row>
    <row r="26" spans="1:10" ht="12.75" customHeight="1" thickBot="1">
      <c r="A26" s="70" t="s">
        <v>161</v>
      </c>
      <c r="B26" s="29"/>
      <c r="C26" s="29"/>
      <c r="D26" s="29"/>
      <c r="E26" s="71" t="e">
        <f>IF(E25&gt;=3,"YES","NO")</f>
        <v>#N/A</v>
      </c>
      <c r="F26" s="27"/>
      <c r="G26" s="27"/>
      <c r="H26" s="27"/>
      <c r="I26" s="27"/>
      <c r="J26" s="27"/>
    </row>
    <row r="27" spans="1:10" ht="12.75" customHeight="1">
      <c r="A27" s="70"/>
      <c r="B27" s="29"/>
      <c r="C27" s="29"/>
      <c r="D27" s="29"/>
      <c r="E27" s="27"/>
      <c r="F27" s="27"/>
      <c r="G27" s="27"/>
      <c r="H27" s="27"/>
      <c r="I27" s="27"/>
      <c r="J27" s="27"/>
    </row>
    <row r="28" spans="1:10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ht="15">
      <c r="A29" s="63" t="s">
        <v>141</v>
      </c>
      <c r="B29" s="27"/>
      <c r="C29" s="27"/>
      <c r="D29" s="27"/>
      <c r="E29" s="27"/>
      <c r="F29" s="27"/>
      <c r="G29" s="27"/>
      <c r="H29" s="27"/>
      <c r="I29" s="27"/>
      <c r="J29" s="27"/>
    </row>
    <row r="30" spans="1:10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>
      <c r="A31" s="32" t="s">
        <v>142</v>
      </c>
      <c r="B31" s="33"/>
      <c r="C31" s="27"/>
      <c r="D31" s="27"/>
      <c r="E31" s="27"/>
      <c r="F31" s="27"/>
      <c r="G31" s="27"/>
      <c r="H31" s="27"/>
      <c r="I31" s="27"/>
      <c r="J31" s="27"/>
    </row>
    <row r="32" spans="1:10">
      <c r="A32" s="32" t="s">
        <v>144</v>
      </c>
      <c r="B32" s="33"/>
      <c r="C32" s="27"/>
      <c r="D32" s="27"/>
      <c r="E32" s="27"/>
      <c r="F32" s="27"/>
      <c r="G32" s="27"/>
      <c r="H32" s="27"/>
      <c r="I32" s="27"/>
      <c r="J32" s="27"/>
    </row>
    <row r="33" spans="1:10">
      <c r="A33" s="32" t="s">
        <v>115</v>
      </c>
      <c r="B33" s="33"/>
      <c r="C33" s="27"/>
      <c r="D33" s="27"/>
      <c r="E33" s="27"/>
      <c r="F33" s="27"/>
      <c r="G33" s="27"/>
      <c r="H33" s="27"/>
      <c r="I33" s="27"/>
      <c r="J33" s="27"/>
    </row>
    <row r="34" spans="1:10">
      <c r="A34" s="32" t="s">
        <v>156</v>
      </c>
      <c r="B34" s="34">
        <v>1</v>
      </c>
      <c r="C34" s="27"/>
      <c r="D34" s="27"/>
      <c r="E34" s="27"/>
      <c r="F34" s="27"/>
      <c r="G34" s="27"/>
      <c r="H34" s="27"/>
      <c r="I34" s="27"/>
      <c r="J34" s="27"/>
    </row>
    <row r="35" spans="1:10" ht="13.5" thickBot="1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3.5" thickBot="1">
      <c r="A36" s="21" t="s">
        <v>147</v>
      </c>
      <c r="B36" s="69" t="e">
        <f>(B31+(100-B32)/100*B31)/(B33*B34)</f>
        <v>#DIV/0!</v>
      </c>
      <c r="C36" s="72" t="e">
        <f>(IF(B36&lt;1.5045,"OK","NO"))</f>
        <v>#DIV/0!</v>
      </c>
      <c r="D36" s="27"/>
      <c r="E36" s="27"/>
      <c r="F36" s="27"/>
      <c r="G36" s="27"/>
      <c r="H36" s="27"/>
      <c r="I36" s="27"/>
      <c r="J36" s="27"/>
    </row>
    <row r="37" spans="1:10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ht="12.75" customHeight="1">
      <c r="A38" s="27" t="s">
        <v>154</v>
      </c>
      <c r="B38" s="27" t="s">
        <v>143</v>
      </c>
      <c r="C38" s="27"/>
      <c r="D38" s="27"/>
      <c r="E38" s="27"/>
      <c r="F38" s="27"/>
      <c r="G38" s="27"/>
      <c r="H38" s="27"/>
      <c r="I38" s="27"/>
      <c r="J38" s="27"/>
    </row>
    <row r="39" spans="1:10">
      <c r="A39" s="27" t="s">
        <v>144</v>
      </c>
      <c r="B39" s="27" t="s">
        <v>145</v>
      </c>
      <c r="C39" s="27"/>
      <c r="D39" s="27"/>
      <c r="E39" s="27"/>
      <c r="F39" s="27"/>
      <c r="G39" s="27"/>
      <c r="H39" s="27"/>
      <c r="I39" s="27"/>
      <c r="J39" s="27"/>
    </row>
    <row r="40" spans="1:10">
      <c r="A40" s="27" t="s">
        <v>155</v>
      </c>
      <c r="B40" s="27" t="s">
        <v>146</v>
      </c>
      <c r="C40" s="27"/>
      <c r="D40" s="27"/>
      <c r="E40" s="27"/>
      <c r="F40" s="27"/>
      <c r="G40" s="27"/>
      <c r="H40" s="27"/>
      <c r="I40" s="27"/>
      <c r="J40" s="27"/>
    </row>
    <row r="41" spans="1:10">
      <c r="A41" s="27" t="s">
        <v>157</v>
      </c>
      <c r="B41" s="27" t="s">
        <v>158</v>
      </c>
      <c r="C41" s="27"/>
      <c r="D41" s="27"/>
      <c r="E41" s="27"/>
      <c r="F41" s="27"/>
      <c r="G41" s="27"/>
      <c r="H41" s="27"/>
      <c r="I41" s="27"/>
      <c r="J41" s="27"/>
    </row>
    <row r="42" spans="1:10">
      <c r="A42" s="27"/>
      <c r="B42" s="27" t="s">
        <v>159</v>
      </c>
      <c r="C42" s="27"/>
      <c r="D42" s="27"/>
      <c r="E42" s="27"/>
      <c r="F42" s="27"/>
      <c r="G42" s="27"/>
      <c r="H42" s="27"/>
      <c r="I42" s="27"/>
      <c r="J42" s="27"/>
    </row>
  </sheetData>
  <sheetProtection sheet="1"/>
  <phoneticPr fontId="0" type="noConversion"/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&amp;C&amp;A&amp;RTekstilvaskemiddel og Pletfjernere, version 5.2
Udskriftsdato: &amp;D</oddHeader>
    <oddFooter>&amp;L2007-10-11&amp;CSide &amp;P&amp;RUdfærdiget af TTA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273"/>
  <sheetViews>
    <sheetView topLeftCell="A34" workbookViewId="0">
      <selection activeCell="F4" sqref="F4"/>
    </sheetView>
  </sheetViews>
  <sheetFormatPr defaultColWidth="11.42578125" defaultRowHeight="12.75"/>
  <cols>
    <col min="1" max="1" width="9.7109375" style="157" customWidth="1"/>
    <col min="2" max="2" width="59.140625" style="159" customWidth="1"/>
    <col min="3" max="3" width="12.85546875" style="159" customWidth="1"/>
    <col min="4" max="4" width="9" style="136" customWidth="1"/>
    <col min="5" max="9" width="9" style="160" customWidth="1"/>
    <col min="10" max="11" width="7.42578125" style="160" customWidth="1"/>
    <col min="12" max="12" width="7.42578125" style="120" customWidth="1"/>
  </cols>
  <sheetData>
    <row r="1" spans="1:12" ht="23.25">
      <c r="A1" s="79" t="s">
        <v>177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13.5" thickBot="1">
      <c r="A2" s="81"/>
      <c r="B2" s="82"/>
      <c r="C2" s="82"/>
      <c r="D2" s="83"/>
      <c r="E2" s="84"/>
      <c r="F2" s="84"/>
      <c r="G2" s="84"/>
      <c r="H2" s="84"/>
      <c r="I2" s="84"/>
      <c r="J2" s="84"/>
      <c r="K2" s="84"/>
      <c r="L2" s="85"/>
    </row>
    <row r="3" spans="1:12" ht="16.5" thickBot="1">
      <c r="A3" s="86"/>
      <c r="B3" s="87"/>
      <c r="C3" s="87"/>
      <c r="D3" s="173" t="s">
        <v>5</v>
      </c>
      <c r="E3" s="174"/>
      <c r="F3" s="175"/>
      <c r="G3" s="88" t="s">
        <v>6</v>
      </c>
      <c r="H3" s="89"/>
      <c r="I3" s="90"/>
      <c r="J3" s="88" t="s">
        <v>7</v>
      </c>
      <c r="K3" s="89"/>
      <c r="L3" s="90"/>
    </row>
    <row r="4" spans="1:12" ht="57" thickBot="1">
      <c r="A4" s="91" t="s">
        <v>8</v>
      </c>
      <c r="B4" s="176" t="s">
        <v>9</v>
      </c>
      <c r="C4" s="177"/>
      <c r="D4" s="92" t="s">
        <v>178</v>
      </c>
      <c r="E4" s="93" t="s">
        <v>179</v>
      </c>
      <c r="F4" s="94" t="s">
        <v>180</v>
      </c>
      <c r="G4" s="95" t="s">
        <v>10</v>
      </c>
      <c r="H4" s="93" t="s">
        <v>181</v>
      </c>
      <c r="I4" s="94" t="s">
        <v>182</v>
      </c>
      <c r="J4" s="95" t="s">
        <v>4</v>
      </c>
      <c r="K4" s="93" t="s">
        <v>11</v>
      </c>
      <c r="L4" s="94" t="s">
        <v>12</v>
      </c>
    </row>
    <row r="5" spans="1:12" ht="16.5" thickBot="1">
      <c r="A5" s="96"/>
      <c r="B5" s="97" t="s">
        <v>13</v>
      </c>
      <c r="C5" s="98"/>
      <c r="D5" s="99"/>
      <c r="E5" s="99"/>
      <c r="F5" s="99"/>
      <c r="G5" s="99"/>
      <c r="H5" s="99"/>
      <c r="I5" s="99"/>
      <c r="J5" s="99"/>
      <c r="K5" s="99"/>
      <c r="L5" s="100"/>
    </row>
    <row r="6" spans="1:12">
      <c r="A6" s="101">
        <v>2001</v>
      </c>
      <c r="B6" s="178" t="s">
        <v>183</v>
      </c>
      <c r="C6" s="179"/>
      <c r="D6" s="102">
        <v>4.0999999999999996</v>
      </c>
      <c r="E6" s="103">
        <v>1000</v>
      </c>
      <c r="F6" s="104">
        <f t="shared" ref="F6:F18" si="0">D6/E6</f>
        <v>4.0999999999999995E-3</v>
      </c>
      <c r="G6" s="105">
        <v>0.69</v>
      </c>
      <c r="H6" s="103">
        <v>10</v>
      </c>
      <c r="I6" s="104">
        <f t="shared" ref="I6:I14" si="1">G6/H6</f>
        <v>6.8999999999999992E-2</v>
      </c>
      <c r="J6" s="105">
        <v>0.05</v>
      </c>
      <c r="K6" s="103" t="s">
        <v>14</v>
      </c>
      <c r="L6" s="104" t="s">
        <v>15</v>
      </c>
    </row>
    <row r="7" spans="1:12">
      <c r="A7" s="106">
        <v>2002</v>
      </c>
      <c r="B7" s="169" t="s">
        <v>184</v>
      </c>
      <c r="C7" s="170"/>
      <c r="D7" s="107">
        <v>6.7</v>
      </c>
      <c r="E7" s="108">
        <v>5000</v>
      </c>
      <c r="F7" s="109">
        <f t="shared" si="0"/>
        <v>1.34E-3</v>
      </c>
      <c r="G7" s="110">
        <v>0.5</v>
      </c>
      <c r="H7" s="108">
        <v>10</v>
      </c>
      <c r="I7" s="109">
        <f t="shared" si="1"/>
        <v>0.05</v>
      </c>
      <c r="J7" s="110">
        <v>0.05</v>
      </c>
      <c r="K7" s="108" t="s">
        <v>14</v>
      </c>
      <c r="L7" s="109" t="s">
        <v>15</v>
      </c>
    </row>
    <row r="8" spans="1:12">
      <c r="A8" s="106">
        <v>2003</v>
      </c>
      <c r="B8" s="169" t="s">
        <v>185</v>
      </c>
      <c r="C8" s="170"/>
      <c r="D8" s="107">
        <v>40</v>
      </c>
      <c r="E8" s="108">
        <v>1000</v>
      </c>
      <c r="F8" s="109">
        <f t="shared" si="0"/>
        <v>0.04</v>
      </c>
      <c r="G8" s="110">
        <v>1.35</v>
      </c>
      <c r="H8" s="108">
        <v>10</v>
      </c>
      <c r="I8" s="109">
        <f t="shared" si="1"/>
        <v>0.13500000000000001</v>
      </c>
      <c r="J8" s="110">
        <v>0.05</v>
      </c>
      <c r="K8" s="108" t="s">
        <v>14</v>
      </c>
      <c r="L8" s="109" t="s">
        <v>17</v>
      </c>
    </row>
    <row r="9" spans="1:12">
      <c r="A9" s="106">
        <v>2004</v>
      </c>
      <c r="B9" s="169" t="s">
        <v>186</v>
      </c>
      <c r="C9" s="170"/>
      <c r="D9" s="107">
        <v>8.64</v>
      </c>
      <c r="E9" s="108">
        <v>1000</v>
      </c>
      <c r="F9" s="109">
        <f t="shared" si="0"/>
        <v>8.6400000000000001E-3</v>
      </c>
      <c r="G9" s="110">
        <v>0.95</v>
      </c>
      <c r="H9" s="108">
        <v>10</v>
      </c>
      <c r="I9" s="109">
        <f t="shared" si="1"/>
        <v>9.5000000000000001E-2</v>
      </c>
      <c r="J9" s="110">
        <v>0.05</v>
      </c>
      <c r="K9" s="108" t="s">
        <v>14</v>
      </c>
      <c r="L9" s="109" t="s">
        <v>16</v>
      </c>
    </row>
    <row r="10" spans="1:12">
      <c r="A10" s="106">
        <v>2005</v>
      </c>
      <c r="B10" s="169" t="s">
        <v>187</v>
      </c>
      <c r="C10" s="170"/>
      <c r="D10" s="107">
        <v>2.8</v>
      </c>
      <c r="E10" s="108">
        <v>1000</v>
      </c>
      <c r="F10" s="109">
        <f t="shared" si="0"/>
        <v>2.8E-3</v>
      </c>
      <c r="G10" s="110">
        <v>0.39100000000000001</v>
      </c>
      <c r="H10" s="108">
        <v>10</v>
      </c>
      <c r="I10" s="109">
        <f t="shared" si="1"/>
        <v>3.9100000000000003E-2</v>
      </c>
      <c r="J10" s="110">
        <v>0.05</v>
      </c>
      <c r="K10" s="108" t="s">
        <v>14</v>
      </c>
      <c r="L10" s="109" t="s">
        <v>17</v>
      </c>
    </row>
    <row r="11" spans="1:12">
      <c r="A11" s="106">
        <v>2006</v>
      </c>
      <c r="B11" s="169" t="s">
        <v>188</v>
      </c>
      <c r="C11" s="170"/>
      <c r="D11" s="107">
        <v>15</v>
      </c>
      <c r="E11" s="108">
        <v>1000</v>
      </c>
      <c r="F11" s="109">
        <f t="shared" si="0"/>
        <v>1.4999999999999999E-2</v>
      </c>
      <c r="G11" s="110">
        <v>0.41899999999999998</v>
      </c>
      <c r="H11" s="108">
        <v>10</v>
      </c>
      <c r="I11" s="109">
        <f t="shared" si="1"/>
        <v>4.19E-2</v>
      </c>
      <c r="J11" s="110">
        <v>0.05</v>
      </c>
      <c r="K11" s="108" t="s">
        <v>14</v>
      </c>
      <c r="L11" s="109" t="s">
        <v>17</v>
      </c>
    </row>
    <row r="12" spans="1:12">
      <c r="A12" s="106">
        <v>2007</v>
      </c>
      <c r="B12" s="169" t="s">
        <v>189</v>
      </c>
      <c r="C12" s="170"/>
      <c r="D12" s="107">
        <v>27</v>
      </c>
      <c r="E12" s="108">
        <v>1000</v>
      </c>
      <c r="F12" s="109">
        <f t="shared" si="0"/>
        <v>2.7E-2</v>
      </c>
      <c r="G12" s="110">
        <v>0.2</v>
      </c>
      <c r="H12" s="108">
        <v>10</v>
      </c>
      <c r="I12" s="109">
        <f t="shared" si="1"/>
        <v>0.02</v>
      </c>
      <c r="J12" s="110">
        <v>0.05</v>
      </c>
      <c r="K12" s="108" t="s">
        <v>14</v>
      </c>
      <c r="L12" s="109" t="s">
        <v>17</v>
      </c>
    </row>
    <row r="13" spans="1:12">
      <c r="A13" s="106">
        <v>2008</v>
      </c>
      <c r="B13" s="169" t="s">
        <v>190</v>
      </c>
      <c r="C13" s="170"/>
      <c r="D13" s="107">
        <v>7.1</v>
      </c>
      <c r="E13" s="108">
        <v>1000</v>
      </c>
      <c r="F13" s="109">
        <f t="shared" si="0"/>
        <v>7.0999999999999995E-3</v>
      </c>
      <c r="G13" s="110">
        <v>1.9</v>
      </c>
      <c r="H13" s="108">
        <v>50</v>
      </c>
      <c r="I13" s="109">
        <f t="shared" si="1"/>
        <v>3.7999999999999999E-2</v>
      </c>
      <c r="J13" s="110">
        <v>0.05</v>
      </c>
      <c r="K13" s="108" t="s">
        <v>14</v>
      </c>
      <c r="L13" s="109" t="s">
        <v>16</v>
      </c>
    </row>
    <row r="14" spans="1:12">
      <c r="A14" s="106">
        <v>2009</v>
      </c>
      <c r="B14" s="169" t="s">
        <v>191</v>
      </c>
      <c r="C14" s="170"/>
      <c r="D14" s="107">
        <v>4.5999999999999996</v>
      </c>
      <c r="E14" s="108">
        <v>1000</v>
      </c>
      <c r="F14" s="109">
        <f t="shared" si="0"/>
        <v>4.5999999999999999E-3</v>
      </c>
      <c r="G14" s="110">
        <v>0.14000000000000001</v>
      </c>
      <c r="H14" s="108">
        <v>10</v>
      </c>
      <c r="I14" s="109">
        <f t="shared" si="1"/>
        <v>1.4000000000000002E-2</v>
      </c>
      <c r="J14" s="110">
        <v>0.05</v>
      </c>
      <c r="K14" s="108" t="s">
        <v>14</v>
      </c>
      <c r="L14" s="109" t="s">
        <v>17</v>
      </c>
    </row>
    <row r="15" spans="1:12">
      <c r="A15" s="106">
        <v>2010</v>
      </c>
      <c r="B15" s="169" t="s">
        <v>192</v>
      </c>
      <c r="C15" s="170"/>
      <c r="D15" s="107">
        <v>0.56999999999999995</v>
      </c>
      <c r="E15" s="108">
        <v>10000</v>
      </c>
      <c r="F15" s="109">
        <f t="shared" si="0"/>
        <v>5.6999999999999996E-5</v>
      </c>
      <c r="G15" s="110"/>
      <c r="H15" s="108"/>
      <c r="I15" s="109">
        <f t="shared" ref="I15:I21" si="2">F15</f>
        <v>5.6999999999999996E-5</v>
      </c>
      <c r="J15" s="110">
        <v>0.05</v>
      </c>
      <c r="K15" s="108" t="s">
        <v>14</v>
      </c>
      <c r="L15" s="109" t="s">
        <v>17</v>
      </c>
    </row>
    <row r="16" spans="1:12">
      <c r="A16" s="106">
        <v>2011</v>
      </c>
      <c r="B16" s="169" t="s">
        <v>193</v>
      </c>
      <c r="C16" s="170"/>
      <c r="D16" s="107">
        <v>18</v>
      </c>
      <c r="E16" s="108">
        <v>1000</v>
      </c>
      <c r="F16" s="109">
        <f t="shared" si="0"/>
        <v>1.7999999999999999E-2</v>
      </c>
      <c r="G16" s="110"/>
      <c r="H16" s="108"/>
      <c r="I16" s="109">
        <f t="shared" si="2"/>
        <v>1.7999999999999999E-2</v>
      </c>
      <c r="J16" s="110">
        <v>0.05</v>
      </c>
      <c r="K16" s="108" t="s">
        <v>14</v>
      </c>
      <c r="L16" s="109" t="s">
        <v>16</v>
      </c>
    </row>
    <row r="17" spans="1:12">
      <c r="A17" s="106">
        <v>2012</v>
      </c>
      <c r="B17" s="169" t="s">
        <v>194</v>
      </c>
      <c r="C17" s="170"/>
      <c r="D17" s="107">
        <v>2</v>
      </c>
      <c r="E17" s="108">
        <v>1000</v>
      </c>
      <c r="F17" s="109">
        <f t="shared" si="0"/>
        <v>2E-3</v>
      </c>
      <c r="G17" s="110"/>
      <c r="H17" s="108"/>
      <c r="I17" s="109">
        <f t="shared" si="2"/>
        <v>2E-3</v>
      </c>
      <c r="J17" s="110">
        <v>0.05</v>
      </c>
      <c r="K17" s="108" t="s">
        <v>14</v>
      </c>
      <c r="L17" s="109" t="s">
        <v>16</v>
      </c>
    </row>
    <row r="18" spans="1:12">
      <c r="A18" s="106">
        <v>2013</v>
      </c>
      <c r="B18" s="169" t="s">
        <v>195</v>
      </c>
      <c r="C18" s="170"/>
      <c r="D18" s="107">
        <v>0.73</v>
      </c>
      <c r="E18" s="108">
        <v>1000</v>
      </c>
      <c r="F18" s="109">
        <f t="shared" si="0"/>
        <v>7.2999999999999996E-4</v>
      </c>
      <c r="G18" s="110"/>
      <c r="H18" s="108"/>
      <c r="I18" s="109">
        <f t="shared" si="2"/>
        <v>7.2999999999999996E-4</v>
      </c>
      <c r="J18" s="110">
        <v>0.05</v>
      </c>
      <c r="K18" s="108" t="s">
        <v>14</v>
      </c>
      <c r="L18" s="109" t="s">
        <v>16</v>
      </c>
    </row>
    <row r="19" spans="1:12">
      <c r="A19" s="106">
        <v>2014</v>
      </c>
      <c r="B19" s="169" t="s">
        <v>196</v>
      </c>
      <c r="C19" s="170"/>
      <c r="D19" s="107">
        <v>100</v>
      </c>
      <c r="E19" s="108">
        <v>1000</v>
      </c>
      <c r="F19" s="109">
        <f t="shared" ref="F19:F36" si="3">D19/E19</f>
        <v>0.1</v>
      </c>
      <c r="G19" s="110"/>
      <c r="H19" s="108"/>
      <c r="I19" s="109">
        <f t="shared" si="2"/>
        <v>0.1</v>
      </c>
      <c r="J19" s="110">
        <v>0.05</v>
      </c>
      <c r="K19" s="108" t="s">
        <v>14</v>
      </c>
      <c r="L19" s="109" t="s">
        <v>16</v>
      </c>
    </row>
    <row r="20" spans="1:12">
      <c r="A20" s="106">
        <v>2015</v>
      </c>
      <c r="B20" s="169" t="s">
        <v>197</v>
      </c>
      <c r="C20" s="170"/>
      <c r="D20" s="107">
        <v>6.6</v>
      </c>
      <c r="E20" s="108">
        <v>1000</v>
      </c>
      <c r="F20" s="109">
        <f t="shared" si="3"/>
        <v>6.6E-3</v>
      </c>
      <c r="G20" s="110"/>
      <c r="H20" s="108"/>
      <c r="I20" s="109">
        <f t="shared" si="2"/>
        <v>6.6E-3</v>
      </c>
      <c r="J20" s="110">
        <v>0.05</v>
      </c>
      <c r="K20" s="108" t="s">
        <v>14</v>
      </c>
      <c r="L20" s="109" t="s">
        <v>16</v>
      </c>
    </row>
    <row r="21" spans="1:12">
      <c r="A21" s="106">
        <v>2016</v>
      </c>
      <c r="B21" s="169" t="s">
        <v>198</v>
      </c>
      <c r="C21" s="170"/>
      <c r="D21" s="107">
        <v>0.88</v>
      </c>
      <c r="E21" s="108">
        <v>1000</v>
      </c>
      <c r="F21" s="109">
        <f t="shared" si="3"/>
        <v>8.8000000000000003E-4</v>
      </c>
      <c r="G21" s="110"/>
      <c r="H21" s="108"/>
      <c r="I21" s="109">
        <f t="shared" si="2"/>
        <v>8.8000000000000003E-4</v>
      </c>
      <c r="J21" s="110">
        <v>0.05</v>
      </c>
      <c r="K21" s="108" t="s">
        <v>14</v>
      </c>
      <c r="L21" s="109" t="s">
        <v>16</v>
      </c>
    </row>
    <row r="22" spans="1:12">
      <c r="A22" s="106">
        <v>2017</v>
      </c>
      <c r="B22" s="169" t="s">
        <v>199</v>
      </c>
      <c r="C22" s="170"/>
      <c r="D22" s="107">
        <v>1.96</v>
      </c>
      <c r="E22" s="108">
        <v>1000</v>
      </c>
      <c r="F22" s="109">
        <f t="shared" si="3"/>
        <v>1.9599999999999999E-3</v>
      </c>
      <c r="G22" s="110"/>
      <c r="H22" s="108"/>
      <c r="I22" s="109">
        <v>1.9599999999999999E-3</v>
      </c>
      <c r="J22" s="110">
        <v>0.5</v>
      </c>
      <c r="K22" s="108" t="s">
        <v>18</v>
      </c>
      <c r="L22" s="109" t="s">
        <v>16</v>
      </c>
    </row>
    <row r="23" spans="1:12">
      <c r="A23" s="106">
        <v>2018</v>
      </c>
      <c r="B23" s="169" t="s">
        <v>200</v>
      </c>
      <c r="C23" s="170"/>
      <c r="D23" s="107">
        <v>10</v>
      </c>
      <c r="E23" s="108">
        <v>1000</v>
      </c>
      <c r="F23" s="109">
        <f t="shared" si="3"/>
        <v>0.01</v>
      </c>
      <c r="G23" s="110"/>
      <c r="H23" s="108"/>
      <c r="I23" s="109">
        <f>F23</f>
        <v>0.01</v>
      </c>
      <c r="J23" s="110">
        <v>0.05</v>
      </c>
      <c r="K23" s="108" t="s">
        <v>14</v>
      </c>
      <c r="L23" s="109" t="s">
        <v>16</v>
      </c>
    </row>
    <row r="24" spans="1:12">
      <c r="A24" s="106">
        <v>2019</v>
      </c>
      <c r="B24" s="169" t="s">
        <v>201</v>
      </c>
      <c r="C24" s="170"/>
      <c r="D24" s="107">
        <v>6.1</v>
      </c>
      <c r="E24" s="108">
        <v>1000</v>
      </c>
      <c r="F24" s="109">
        <f t="shared" si="3"/>
        <v>6.0999999999999995E-3</v>
      </c>
      <c r="G24" s="110"/>
      <c r="H24" s="108"/>
      <c r="I24" s="109">
        <f>F24</f>
        <v>6.0999999999999995E-3</v>
      </c>
      <c r="J24" s="110">
        <v>0.05</v>
      </c>
      <c r="K24" s="108" t="s">
        <v>14</v>
      </c>
      <c r="L24" s="109" t="s">
        <v>16</v>
      </c>
    </row>
    <row r="25" spans="1:12">
      <c r="A25" s="106">
        <v>2020</v>
      </c>
      <c r="B25" s="169" t="s">
        <v>202</v>
      </c>
      <c r="C25" s="170"/>
      <c r="D25" s="107">
        <v>10</v>
      </c>
      <c r="E25" s="108">
        <v>1000</v>
      </c>
      <c r="F25" s="109">
        <f t="shared" si="3"/>
        <v>0.01</v>
      </c>
      <c r="G25" s="110"/>
      <c r="H25" s="108"/>
      <c r="I25" s="109">
        <f>F25</f>
        <v>0.01</v>
      </c>
      <c r="J25" s="110">
        <v>0.05</v>
      </c>
      <c r="K25" s="108" t="s">
        <v>14</v>
      </c>
      <c r="L25" s="109" t="s">
        <v>16</v>
      </c>
    </row>
    <row r="26" spans="1:12">
      <c r="A26" s="106">
        <v>2021</v>
      </c>
      <c r="B26" s="169" t="s">
        <v>203</v>
      </c>
      <c r="C26" s="170"/>
      <c r="D26" s="107">
        <v>9</v>
      </c>
      <c r="E26" s="108">
        <v>10000</v>
      </c>
      <c r="F26" s="109">
        <f>D26/E26</f>
        <v>8.9999999999999998E-4</v>
      </c>
      <c r="G26" s="110">
        <v>0.25</v>
      </c>
      <c r="H26" s="108">
        <v>50</v>
      </c>
      <c r="I26" s="109">
        <f>G26/H26</f>
        <v>5.0000000000000001E-3</v>
      </c>
      <c r="J26" s="110">
        <v>0.05</v>
      </c>
      <c r="K26" s="108" t="s">
        <v>14</v>
      </c>
      <c r="L26" s="109" t="s">
        <v>15</v>
      </c>
    </row>
    <row r="27" spans="1:12">
      <c r="A27" s="106">
        <v>2022</v>
      </c>
      <c r="B27" s="169" t="s">
        <v>204</v>
      </c>
      <c r="C27" s="170"/>
      <c r="D27" s="107">
        <v>0.80649999999999999</v>
      </c>
      <c r="E27" s="108">
        <v>1000</v>
      </c>
      <c r="F27" s="109">
        <f>D27/E27</f>
        <v>8.0650000000000003E-4</v>
      </c>
      <c r="G27" s="110">
        <v>0.23</v>
      </c>
      <c r="H27" s="108">
        <v>50</v>
      </c>
      <c r="I27" s="109">
        <f>G27/H27</f>
        <v>4.5999999999999999E-3</v>
      </c>
      <c r="J27" s="110">
        <v>0.05</v>
      </c>
      <c r="K27" s="108" t="s">
        <v>14</v>
      </c>
      <c r="L27" s="109" t="s">
        <v>15</v>
      </c>
    </row>
    <row r="28" spans="1:12">
      <c r="A28" s="106">
        <v>2023</v>
      </c>
      <c r="B28" s="169" t="s">
        <v>205</v>
      </c>
      <c r="C28" s="170"/>
      <c r="D28" s="107">
        <v>3.3</v>
      </c>
      <c r="E28" s="108">
        <v>10000</v>
      </c>
      <c r="F28" s="109">
        <f>D28/E28</f>
        <v>3.3E-4</v>
      </c>
      <c r="G28" s="110"/>
      <c r="H28" s="108"/>
      <c r="I28" s="109">
        <f>F28</f>
        <v>3.3E-4</v>
      </c>
      <c r="J28" s="110">
        <v>0.05</v>
      </c>
      <c r="K28" s="108" t="s">
        <v>14</v>
      </c>
      <c r="L28" s="109" t="s">
        <v>15</v>
      </c>
    </row>
    <row r="29" spans="1:12">
      <c r="A29" s="106">
        <v>2024</v>
      </c>
      <c r="B29" s="169" t="s">
        <v>206</v>
      </c>
      <c r="C29" s="170"/>
      <c r="D29" s="107">
        <v>0.5</v>
      </c>
      <c r="E29" s="108">
        <v>5000</v>
      </c>
      <c r="F29" s="109">
        <f>D29/E29</f>
        <v>1E-4</v>
      </c>
      <c r="G29" s="110"/>
      <c r="H29" s="108"/>
      <c r="I29" s="109">
        <f>F29</f>
        <v>1E-4</v>
      </c>
      <c r="J29" s="110">
        <v>0.05</v>
      </c>
      <c r="K29" s="108" t="s">
        <v>14</v>
      </c>
      <c r="L29" s="109" t="s">
        <v>15</v>
      </c>
    </row>
    <row r="30" spans="1:12">
      <c r="A30" s="106">
        <v>2025</v>
      </c>
      <c r="B30" s="169" t="s">
        <v>19</v>
      </c>
      <c r="C30" s="170"/>
      <c r="D30" s="107">
        <v>22</v>
      </c>
      <c r="E30" s="108">
        <v>1000</v>
      </c>
      <c r="F30" s="109">
        <f t="shared" si="3"/>
        <v>2.1999999999999999E-2</v>
      </c>
      <c r="G30" s="110">
        <v>10</v>
      </c>
      <c r="H30" s="108">
        <v>100</v>
      </c>
      <c r="I30" s="109">
        <f>G30/H30</f>
        <v>0.1</v>
      </c>
      <c r="J30" s="110">
        <v>0.05</v>
      </c>
      <c r="K30" s="108" t="s">
        <v>14</v>
      </c>
      <c r="L30" s="109" t="s">
        <v>17</v>
      </c>
    </row>
    <row r="31" spans="1:12">
      <c r="A31" s="106">
        <v>2026</v>
      </c>
      <c r="B31" s="169" t="s">
        <v>20</v>
      </c>
      <c r="C31" s="170"/>
      <c r="D31" s="107">
        <v>56</v>
      </c>
      <c r="E31" s="108">
        <v>10000</v>
      </c>
      <c r="F31" s="109">
        <f t="shared" si="3"/>
        <v>5.5999999999999999E-3</v>
      </c>
      <c r="G31" s="110"/>
      <c r="H31" s="108"/>
      <c r="I31" s="109">
        <f>F31</f>
        <v>5.5999999999999999E-3</v>
      </c>
      <c r="J31" s="110">
        <v>0.05</v>
      </c>
      <c r="K31" s="108" t="s">
        <v>14</v>
      </c>
      <c r="L31" s="109" t="s">
        <v>17</v>
      </c>
    </row>
    <row r="32" spans="1:12">
      <c r="A32" s="106">
        <v>2027</v>
      </c>
      <c r="B32" s="169" t="s">
        <v>207</v>
      </c>
      <c r="C32" s="170"/>
      <c r="D32" s="107">
        <v>100</v>
      </c>
      <c r="E32" s="108">
        <v>10000</v>
      </c>
      <c r="F32" s="109">
        <f>D32/E32</f>
        <v>0.01</v>
      </c>
      <c r="G32" s="110"/>
      <c r="H32" s="108"/>
      <c r="I32" s="109">
        <f>F32</f>
        <v>0.01</v>
      </c>
      <c r="J32" s="110">
        <v>0.05</v>
      </c>
      <c r="K32" s="108" t="s">
        <v>14</v>
      </c>
      <c r="L32" s="109" t="s">
        <v>16</v>
      </c>
    </row>
    <row r="33" spans="1:12">
      <c r="A33" s="106">
        <v>2028</v>
      </c>
      <c r="B33" s="169" t="s">
        <v>208</v>
      </c>
      <c r="C33" s="170"/>
      <c r="D33" s="107">
        <v>8.8000000000000007</v>
      </c>
      <c r="E33" s="108">
        <v>1000</v>
      </c>
      <c r="F33" s="109">
        <f>D33/E33</f>
        <v>8.8000000000000005E-3</v>
      </c>
      <c r="G33" s="110">
        <v>5</v>
      </c>
      <c r="H33" s="108">
        <v>100</v>
      </c>
      <c r="I33" s="109">
        <f>G33/H33</f>
        <v>0.05</v>
      </c>
      <c r="J33" s="110">
        <v>0.05</v>
      </c>
      <c r="K33" s="108" t="s">
        <v>14</v>
      </c>
      <c r="L33" s="109" t="s">
        <v>16</v>
      </c>
    </row>
    <row r="34" spans="1:12">
      <c r="A34" s="106">
        <v>2029</v>
      </c>
      <c r="B34" s="169" t="s">
        <v>209</v>
      </c>
      <c r="C34" s="170"/>
      <c r="D34" s="107">
        <v>38</v>
      </c>
      <c r="E34" s="108">
        <v>1000</v>
      </c>
      <c r="F34" s="109">
        <f>D34/E34</f>
        <v>3.7999999999999999E-2</v>
      </c>
      <c r="G34" s="110"/>
      <c r="H34" s="108"/>
      <c r="I34" s="109">
        <f>F34</f>
        <v>3.7999999999999999E-2</v>
      </c>
      <c r="J34" s="110">
        <v>0.05</v>
      </c>
      <c r="K34" s="108" t="s">
        <v>14</v>
      </c>
      <c r="L34" s="109" t="s">
        <v>15</v>
      </c>
    </row>
    <row r="35" spans="1:12">
      <c r="A35" s="106">
        <v>2030</v>
      </c>
      <c r="B35" s="169" t="s">
        <v>210</v>
      </c>
      <c r="C35" s="170"/>
      <c r="D35" s="107">
        <v>0.1</v>
      </c>
      <c r="E35" s="108">
        <v>1000</v>
      </c>
      <c r="F35" s="109">
        <f t="shared" si="3"/>
        <v>1E-4</v>
      </c>
      <c r="G35" s="110">
        <v>0.32</v>
      </c>
      <c r="H35" s="108">
        <v>100</v>
      </c>
      <c r="I35" s="109">
        <f>G35/H35</f>
        <v>3.2000000000000002E-3</v>
      </c>
      <c r="J35" s="110">
        <v>0.5</v>
      </c>
      <c r="K35" s="108" t="s">
        <v>18</v>
      </c>
      <c r="L35" s="109" t="s">
        <v>16</v>
      </c>
    </row>
    <row r="36" spans="1:12">
      <c r="A36" s="106">
        <v>2031</v>
      </c>
      <c r="B36" s="169" t="s">
        <v>211</v>
      </c>
      <c r="C36" s="170"/>
      <c r="D36" s="107">
        <v>238</v>
      </c>
      <c r="E36" s="108">
        <v>1000</v>
      </c>
      <c r="F36" s="109">
        <f t="shared" si="3"/>
        <v>0.23799999999999999</v>
      </c>
      <c r="G36" s="110"/>
      <c r="H36" s="108"/>
      <c r="I36" s="109">
        <f>F36</f>
        <v>0.23799999999999999</v>
      </c>
      <c r="J36" s="110">
        <v>0.05</v>
      </c>
      <c r="K36" s="108" t="s">
        <v>14</v>
      </c>
      <c r="L36" s="109" t="s">
        <v>17</v>
      </c>
    </row>
    <row r="37" spans="1:12" ht="13.5" thickBot="1">
      <c r="A37" s="111">
        <v>2032</v>
      </c>
      <c r="B37" s="167" t="s">
        <v>212</v>
      </c>
      <c r="C37" s="168"/>
      <c r="D37" s="112">
        <v>25.1</v>
      </c>
      <c r="E37" s="113">
        <v>1000</v>
      </c>
      <c r="F37" s="114">
        <f>D37/E37</f>
        <v>2.5100000000000001E-2</v>
      </c>
      <c r="G37" s="115">
        <v>12.5</v>
      </c>
      <c r="H37" s="113">
        <v>50</v>
      </c>
      <c r="I37" s="114">
        <f>G37/H37</f>
        <v>0.25</v>
      </c>
      <c r="J37" s="115">
        <v>0.05</v>
      </c>
      <c r="K37" s="113" t="s">
        <v>14</v>
      </c>
      <c r="L37" s="114" t="s">
        <v>17</v>
      </c>
    </row>
    <row r="38" spans="1:12" ht="13.5" thickBot="1">
      <c r="A38" s="116"/>
      <c r="B38" s="117"/>
      <c r="C38" s="117"/>
      <c r="D38" s="118"/>
      <c r="E38" s="119"/>
      <c r="F38" s="119"/>
      <c r="G38" s="118"/>
      <c r="H38" s="119"/>
      <c r="I38" s="118"/>
      <c r="J38" s="118"/>
      <c r="K38" s="118"/>
    </row>
    <row r="39" spans="1:12" ht="16.5" thickBot="1">
      <c r="A39" s="121"/>
      <c r="B39" s="171" t="s">
        <v>21</v>
      </c>
      <c r="C39" s="172"/>
      <c r="D39" s="122"/>
      <c r="E39" s="99"/>
      <c r="F39" s="99"/>
      <c r="G39" s="122"/>
      <c r="H39" s="99"/>
      <c r="I39" s="122"/>
      <c r="J39" s="122"/>
      <c r="K39" s="122"/>
      <c r="L39" s="123"/>
    </row>
    <row r="40" spans="1:12">
      <c r="A40" s="101">
        <v>2101</v>
      </c>
      <c r="B40" s="169" t="s">
        <v>213</v>
      </c>
      <c r="C40" s="170"/>
      <c r="D40" s="124">
        <v>7.8</v>
      </c>
      <c r="E40" s="125">
        <v>1000</v>
      </c>
      <c r="F40" s="126">
        <f>D40/E40</f>
        <v>7.7999999999999996E-3</v>
      </c>
      <c r="G40" s="127">
        <v>1.86</v>
      </c>
      <c r="H40" s="125">
        <v>10</v>
      </c>
      <c r="I40" s="126">
        <f>G40/H40</f>
        <v>0.186</v>
      </c>
      <c r="J40" s="127">
        <v>0.05</v>
      </c>
      <c r="K40" s="125" t="s">
        <v>14</v>
      </c>
      <c r="L40" s="126" t="s">
        <v>17</v>
      </c>
    </row>
    <row r="41" spans="1:12">
      <c r="A41" s="106">
        <v>2102</v>
      </c>
      <c r="B41" s="169" t="s">
        <v>214</v>
      </c>
      <c r="C41" s="170"/>
      <c r="D41" s="107">
        <v>1</v>
      </c>
      <c r="E41" s="108">
        <v>1000</v>
      </c>
      <c r="F41" s="109">
        <f>D41/E41</f>
        <v>1E-3</v>
      </c>
      <c r="G41" s="110">
        <v>1.5</v>
      </c>
      <c r="H41" s="108">
        <v>10</v>
      </c>
      <c r="I41" s="109">
        <f>G41/H41</f>
        <v>0.15</v>
      </c>
      <c r="J41" s="110">
        <v>0.05</v>
      </c>
      <c r="K41" s="108" t="s">
        <v>14</v>
      </c>
      <c r="L41" s="109" t="s">
        <v>17</v>
      </c>
    </row>
    <row r="42" spans="1:12">
      <c r="A42" s="106">
        <v>2103</v>
      </c>
      <c r="B42" s="169" t="s">
        <v>215</v>
      </c>
      <c r="C42" s="170"/>
      <c r="D42" s="107"/>
      <c r="E42" s="108"/>
      <c r="F42" s="109">
        <v>2.5</v>
      </c>
      <c r="G42" s="110">
        <v>25</v>
      </c>
      <c r="H42" s="108">
        <v>10</v>
      </c>
      <c r="I42" s="109">
        <f>G42/H42</f>
        <v>2.5</v>
      </c>
      <c r="J42" s="110">
        <v>0.05</v>
      </c>
      <c r="K42" s="108" t="s">
        <v>14</v>
      </c>
      <c r="L42" s="109" t="s">
        <v>17</v>
      </c>
    </row>
    <row r="43" spans="1:12">
      <c r="A43" s="106">
        <v>2104</v>
      </c>
      <c r="B43" s="169" t="s">
        <v>216</v>
      </c>
      <c r="C43" s="170"/>
      <c r="D43" s="107">
        <v>5.6</v>
      </c>
      <c r="E43" s="108">
        <v>1000</v>
      </c>
      <c r="F43" s="109">
        <f t="shared" ref="F43:F52" si="4">D43/E43</f>
        <v>5.5999999999999999E-3</v>
      </c>
      <c r="G43" s="110"/>
      <c r="H43" s="108"/>
      <c r="I43" s="109">
        <f>F43</f>
        <v>5.5999999999999999E-3</v>
      </c>
      <c r="J43" s="110">
        <v>0.05</v>
      </c>
      <c r="K43" s="108" t="s">
        <v>14</v>
      </c>
      <c r="L43" s="109" t="s">
        <v>17</v>
      </c>
    </row>
    <row r="44" spans="1:12">
      <c r="A44" s="106">
        <v>2105</v>
      </c>
      <c r="B44" s="169" t="s">
        <v>217</v>
      </c>
      <c r="C44" s="170"/>
      <c r="D44" s="107">
        <v>5</v>
      </c>
      <c r="E44" s="108">
        <v>1000</v>
      </c>
      <c r="F44" s="109">
        <f t="shared" si="4"/>
        <v>5.0000000000000001E-3</v>
      </c>
      <c r="G44" s="110"/>
      <c r="H44" s="108"/>
      <c r="I44" s="109">
        <f>F44</f>
        <v>5.0000000000000001E-3</v>
      </c>
      <c r="J44" s="110">
        <v>0.05</v>
      </c>
      <c r="K44" s="108" t="s">
        <v>14</v>
      </c>
      <c r="L44" s="109" t="s">
        <v>17</v>
      </c>
    </row>
    <row r="45" spans="1:12">
      <c r="A45" s="106">
        <v>2106</v>
      </c>
      <c r="B45" s="169" t="s">
        <v>218</v>
      </c>
      <c r="C45" s="170"/>
      <c r="D45" s="107">
        <v>1</v>
      </c>
      <c r="E45" s="108">
        <v>1000</v>
      </c>
      <c r="F45" s="109">
        <f t="shared" si="4"/>
        <v>1E-3</v>
      </c>
      <c r="G45" s="110"/>
      <c r="H45" s="108"/>
      <c r="I45" s="109">
        <f>F45</f>
        <v>1E-3</v>
      </c>
      <c r="J45" s="110">
        <v>0.05</v>
      </c>
      <c r="K45" s="108" t="s">
        <v>14</v>
      </c>
      <c r="L45" s="109" t="s">
        <v>16</v>
      </c>
    </row>
    <row r="46" spans="1:12">
      <c r="A46" s="106">
        <v>2107</v>
      </c>
      <c r="B46" s="169" t="s">
        <v>219</v>
      </c>
      <c r="C46" s="170"/>
      <c r="D46" s="107">
        <v>37.299999999999997</v>
      </c>
      <c r="E46" s="108">
        <v>5000</v>
      </c>
      <c r="F46" s="109">
        <f t="shared" si="4"/>
        <v>7.4599999999999996E-3</v>
      </c>
      <c r="G46" s="110">
        <v>1.5</v>
      </c>
      <c r="H46" s="108">
        <v>10</v>
      </c>
      <c r="I46" s="109">
        <f>G46/H46</f>
        <v>0.15</v>
      </c>
      <c r="J46" s="110">
        <v>0.05</v>
      </c>
      <c r="K46" s="108" t="s">
        <v>14</v>
      </c>
      <c r="L46" s="109" t="s">
        <v>16</v>
      </c>
    </row>
    <row r="47" spans="1:12">
      <c r="A47" s="106">
        <v>2108</v>
      </c>
      <c r="B47" s="169" t="s">
        <v>220</v>
      </c>
      <c r="C47" s="170"/>
      <c r="D47" s="107">
        <v>10</v>
      </c>
      <c r="E47" s="108">
        <v>1000</v>
      </c>
      <c r="F47" s="109">
        <f t="shared" si="4"/>
        <v>0.01</v>
      </c>
      <c r="G47" s="110"/>
      <c r="H47" s="108"/>
      <c r="I47" s="109">
        <f>F47</f>
        <v>0.01</v>
      </c>
      <c r="J47" s="110">
        <v>0.05</v>
      </c>
      <c r="K47" s="108" t="s">
        <v>14</v>
      </c>
      <c r="L47" s="109" t="s">
        <v>17</v>
      </c>
    </row>
    <row r="48" spans="1:12">
      <c r="A48" s="106">
        <v>2109</v>
      </c>
      <c r="B48" s="169" t="s">
        <v>221</v>
      </c>
      <c r="C48" s="170"/>
      <c r="D48" s="107">
        <v>0.43</v>
      </c>
      <c r="E48" s="108">
        <v>1000</v>
      </c>
      <c r="F48" s="109">
        <f>D48/E48</f>
        <v>4.2999999999999999E-4</v>
      </c>
      <c r="G48" s="110">
        <v>0.28999999999999998</v>
      </c>
      <c r="H48" s="108">
        <v>10</v>
      </c>
      <c r="I48" s="109">
        <f>G48/H48</f>
        <v>2.8999999999999998E-2</v>
      </c>
      <c r="J48" s="110">
        <v>0.05</v>
      </c>
      <c r="K48" s="108" t="s">
        <v>14</v>
      </c>
      <c r="L48" s="109" t="s">
        <v>17</v>
      </c>
    </row>
    <row r="49" spans="1:12">
      <c r="A49" s="106">
        <v>2110</v>
      </c>
      <c r="B49" s="169" t="s">
        <v>222</v>
      </c>
      <c r="C49" s="170"/>
      <c r="D49" s="107">
        <v>0.43</v>
      </c>
      <c r="E49" s="108">
        <v>1000</v>
      </c>
      <c r="F49" s="109">
        <f>D49/E49</f>
        <v>4.2999999999999999E-4</v>
      </c>
      <c r="G49" s="110">
        <v>0.37</v>
      </c>
      <c r="H49" s="108">
        <v>10</v>
      </c>
      <c r="I49" s="109">
        <f>G49/H49</f>
        <v>3.6999999999999998E-2</v>
      </c>
      <c r="J49" s="110">
        <v>0.05</v>
      </c>
      <c r="K49" s="108" t="s">
        <v>14</v>
      </c>
      <c r="L49" s="109" t="s">
        <v>17</v>
      </c>
    </row>
    <row r="50" spans="1:12">
      <c r="A50" s="106">
        <v>2111</v>
      </c>
      <c r="B50" s="169" t="s">
        <v>223</v>
      </c>
      <c r="C50" s="170"/>
      <c r="D50" s="107">
        <v>0.4</v>
      </c>
      <c r="E50" s="108">
        <v>1000</v>
      </c>
      <c r="F50" s="109">
        <f>D50/E50</f>
        <v>4.0000000000000002E-4</v>
      </c>
      <c r="G50" s="110">
        <v>0.27</v>
      </c>
      <c r="H50" s="108">
        <v>10</v>
      </c>
      <c r="I50" s="109">
        <f>G50/H50</f>
        <v>2.7000000000000003E-2</v>
      </c>
      <c r="J50" s="110">
        <v>0.05</v>
      </c>
      <c r="K50" s="108" t="s">
        <v>14</v>
      </c>
      <c r="L50" s="109" t="s">
        <v>17</v>
      </c>
    </row>
    <row r="51" spans="1:12">
      <c r="A51" s="106">
        <v>2112</v>
      </c>
      <c r="B51" s="169" t="s">
        <v>224</v>
      </c>
      <c r="C51" s="170"/>
      <c r="D51" s="107">
        <v>0.23</v>
      </c>
      <c r="E51" s="108">
        <v>1000</v>
      </c>
      <c r="F51" s="109">
        <f>D51/E51</f>
        <v>2.3000000000000001E-4</v>
      </c>
      <c r="G51" s="110">
        <v>0.18</v>
      </c>
      <c r="H51" s="108">
        <v>100</v>
      </c>
      <c r="I51" s="109">
        <f>G51/H51</f>
        <v>1.8E-3</v>
      </c>
      <c r="J51" s="110">
        <v>0.05</v>
      </c>
      <c r="K51" s="108" t="s">
        <v>14</v>
      </c>
      <c r="L51" s="109" t="s">
        <v>16</v>
      </c>
    </row>
    <row r="52" spans="1:12">
      <c r="A52" s="106">
        <v>2113</v>
      </c>
      <c r="B52" s="169" t="s">
        <v>225</v>
      </c>
      <c r="C52" s="170"/>
      <c r="D52" s="107">
        <v>1</v>
      </c>
      <c r="E52" s="108">
        <v>1000</v>
      </c>
      <c r="F52" s="109">
        <f t="shared" si="4"/>
        <v>1E-3</v>
      </c>
      <c r="G52" s="110">
        <v>0.74</v>
      </c>
      <c r="H52" s="108">
        <v>10</v>
      </c>
      <c r="I52" s="109">
        <f t="shared" ref="I52:I66" si="5">G52/H52</f>
        <v>7.3999999999999996E-2</v>
      </c>
      <c r="J52" s="110">
        <v>0.05</v>
      </c>
      <c r="K52" s="108" t="s">
        <v>14</v>
      </c>
      <c r="L52" s="109" t="s">
        <v>16</v>
      </c>
    </row>
    <row r="53" spans="1:12">
      <c r="A53" s="106">
        <v>2114</v>
      </c>
      <c r="B53" s="169" t="s">
        <v>226</v>
      </c>
      <c r="C53" s="170"/>
      <c r="D53" s="107">
        <v>1</v>
      </c>
      <c r="E53" s="108">
        <v>1000</v>
      </c>
      <c r="F53" s="109">
        <f>D53/E53</f>
        <v>1E-3</v>
      </c>
      <c r="G53" s="110">
        <v>0.6</v>
      </c>
      <c r="H53" s="108">
        <v>10</v>
      </c>
      <c r="I53" s="109">
        <f t="shared" si="5"/>
        <v>0.06</v>
      </c>
      <c r="J53" s="110">
        <v>0.05</v>
      </c>
      <c r="K53" s="108" t="s">
        <v>14</v>
      </c>
      <c r="L53" s="109" t="s">
        <v>16</v>
      </c>
    </row>
    <row r="54" spans="1:12">
      <c r="A54" s="106">
        <v>2115</v>
      </c>
      <c r="B54" s="169" t="s">
        <v>227</v>
      </c>
      <c r="C54" s="170"/>
      <c r="D54" s="107">
        <v>1</v>
      </c>
      <c r="E54" s="108">
        <v>1000</v>
      </c>
      <c r="F54" s="109">
        <f>D54/E54</f>
        <v>1E-3</v>
      </c>
      <c r="G54" s="110">
        <v>1.58</v>
      </c>
      <c r="H54" s="108">
        <v>50</v>
      </c>
      <c r="I54" s="109">
        <f t="shared" si="5"/>
        <v>3.1600000000000003E-2</v>
      </c>
      <c r="J54" s="110">
        <v>0.05</v>
      </c>
      <c r="K54" s="108" t="s">
        <v>14</v>
      </c>
      <c r="L54" s="109" t="s">
        <v>16</v>
      </c>
    </row>
    <row r="55" spans="1:12">
      <c r="A55" s="106">
        <v>2116</v>
      </c>
      <c r="B55" s="169" t="s">
        <v>228</v>
      </c>
      <c r="C55" s="170"/>
      <c r="D55" s="107"/>
      <c r="E55" s="108"/>
      <c r="F55" s="109">
        <v>0.01</v>
      </c>
      <c r="G55" s="110">
        <v>0.1</v>
      </c>
      <c r="H55" s="108">
        <v>10</v>
      </c>
      <c r="I55" s="109">
        <f t="shared" si="5"/>
        <v>0.01</v>
      </c>
      <c r="J55" s="110">
        <v>0.05</v>
      </c>
      <c r="K55" s="108" t="s">
        <v>14</v>
      </c>
      <c r="L55" s="109" t="s">
        <v>17</v>
      </c>
    </row>
    <row r="56" spans="1:12">
      <c r="A56" s="106">
        <v>2117</v>
      </c>
      <c r="B56" s="169" t="s">
        <v>229</v>
      </c>
      <c r="C56" s="170"/>
      <c r="D56" s="107">
        <v>0.4</v>
      </c>
      <c r="E56" s="108">
        <v>1000</v>
      </c>
      <c r="F56" s="109">
        <f t="shared" ref="F56:F63" si="6">D56/E56</f>
        <v>4.0000000000000002E-4</v>
      </c>
      <c r="G56" s="110">
        <v>0.12</v>
      </c>
      <c r="H56" s="108">
        <v>10</v>
      </c>
      <c r="I56" s="109">
        <f t="shared" si="5"/>
        <v>1.2E-2</v>
      </c>
      <c r="J56" s="110">
        <v>0.05</v>
      </c>
      <c r="K56" s="108" t="s">
        <v>14</v>
      </c>
      <c r="L56" s="109" t="s">
        <v>17</v>
      </c>
    </row>
    <row r="57" spans="1:12">
      <c r="A57" s="106">
        <v>2118</v>
      </c>
      <c r="B57" s="169" t="s">
        <v>230</v>
      </c>
      <c r="C57" s="170"/>
      <c r="D57" s="107">
        <v>0.7</v>
      </c>
      <c r="E57" s="108">
        <v>1000</v>
      </c>
      <c r="F57" s="109">
        <f t="shared" si="6"/>
        <v>6.9999999999999999E-4</v>
      </c>
      <c r="G57" s="110">
        <v>4.8600000000000003</v>
      </c>
      <c r="H57" s="108">
        <v>10</v>
      </c>
      <c r="I57" s="109">
        <f t="shared" si="5"/>
        <v>0.48600000000000004</v>
      </c>
      <c r="J57" s="110">
        <v>0.05</v>
      </c>
      <c r="K57" s="108" t="s">
        <v>14</v>
      </c>
      <c r="L57" s="109" t="s">
        <v>17</v>
      </c>
    </row>
    <row r="58" spans="1:12">
      <c r="A58" s="106">
        <v>2119</v>
      </c>
      <c r="B58" s="169" t="s">
        <v>231</v>
      </c>
      <c r="C58" s="170"/>
      <c r="D58" s="107">
        <v>13</v>
      </c>
      <c r="E58" s="108">
        <v>1000</v>
      </c>
      <c r="F58" s="109">
        <f t="shared" si="6"/>
        <v>1.2999999999999999E-2</v>
      </c>
      <c r="G58" s="110">
        <v>4.8600000000000003</v>
      </c>
      <c r="H58" s="108">
        <v>10</v>
      </c>
      <c r="I58" s="109">
        <f t="shared" si="5"/>
        <v>0.48600000000000004</v>
      </c>
      <c r="J58" s="110">
        <v>0.05</v>
      </c>
      <c r="K58" s="108" t="s">
        <v>14</v>
      </c>
      <c r="L58" s="109" t="s">
        <v>16</v>
      </c>
    </row>
    <row r="59" spans="1:12">
      <c r="A59" s="106">
        <v>2120</v>
      </c>
      <c r="B59" s="169" t="s">
        <v>232</v>
      </c>
      <c r="C59" s="170"/>
      <c r="D59" s="107">
        <v>130</v>
      </c>
      <c r="E59" s="108">
        <v>1000</v>
      </c>
      <c r="F59" s="109">
        <f t="shared" si="6"/>
        <v>0.13</v>
      </c>
      <c r="G59" s="110">
        <v>56</v>
      </c>
      <c r="H59" s="108">
        <v>10</v>
      </c>
      <c r="I59" s="109">
        <f t="shared" si="5"/>
        <v>5.6</v>
      </c>
      <c r="J59" s="110">
        <v>0.5</v>
      </c>
      <c r="K59" s="108" t="s">
        <v>18</v>
      </c>
      <c r="L59" s="109" t="s">
        <v>16</v>
      </c>
    </row>
    <row r="60" spans="1:12">
      <c r="A60" s="106">
        <v>2121</v>
      </c>
      <c r="B60" s="169" t="s">
        <v>233</v>
      </c>
      <c r="C60" s="170"/>
      <c r="D60" s="107">
        <v>0.3</v>
      </c>
      <c r="E60" s="108">
        <v>1000</v>
      </c>
      <c r="F60" s="109">
        <f t="shared" si="6"/>
        <v>2.9999999999999997E-4</v>
      </c>
      <c r="G60" s="110">
        <v>0.47</v>
      </c>
      <c r="H60" s="108">
        <v>10</v>
      </c>
      <c r="I60" s="109">
        <f t="shared" si="5"/>
        <v>4.7E-2</v>
      </c>
      <c r="J60" s="110">
        <v>0.05</v>
      </c>
      <c r="K60" s="108" t="s">
        <v>14</v>
      </c>
      <c r="L60" s="109" t="s">
        <v>17</v>
      </c>
    </row>
    <row r="61" spans="1:12">
      <c r="A61" s="106">
        <v>2122</v>
      </c>
      <c r="B61" s="169" t="s">
        <v>234</v>
      </c>
      <c r="C61" s="170"/>
      <c r="D61" s="107">
        <v>1</v>
      </c>
      <c r="E61" s="108">
        <v>1000</v>
      </c>
      <c r="F61" s="109">
        <f t="shared" si="6"/>
        <v>1E-3</v>
      </c>
      <c r="G61" s="110">
        <v>0.2</v>
      </c>
      <c r="H61" s="108">
        <v>10</v>
      </c>
      <c r="I61" s="109">
        <f t="shared" si="5"/>
        <v>0.02</v>
      </c>
      <c r="J61" s="110">
        <v>0.05</v>
      </c>
      <c r="K61" s="108" t="s">
        <v>14</v>
      </c>
      <c r="L61" s="109" t="s">
        <v>16</v>
      </c>
    </row>
    <row r="62" spans="1:12">
      <c r="A62" s="106">
        <v>2123</v>
      </c>
      <c r="B62" s="169" t="s">
        <v>235</v>
      </c>
      <c r="C62" s="170"/>
      <c r="D62" s="107">
        <v>1</v>
      </c>
      <c r="E62" s="108">
        <v>1000</v>
      </c>
      <c r="F62" s="109">
        <f t="shared" si="6"/>
        <v>1E-3</v>
      </c>
      <c r="G62" s="110">
        <v>0.39</v>
      </c>
      <c r="H62" s="108">
        <v>10</v>
      </c>
      <c r="I62" s="109">
        <f t="shared" si="5"/>
        <v>3.9E-2</v>
      </c>
      <c r="J62" s="110">
        <v>0.05</v>
      </c>
      <c r="K62" s="108" t="s">
        <v>14</v>
      </c>
      <c r="L62" s="109" t="s">
        <v>17</v>
      </c>
    </row>
    <row r="63" spans="1:12">
      <c r="A63" s="106">
        <v>2124</v>
      </c>
      <c r="B63" s="169" t="s">
        <v>236</v>
      </c>
      <c r="C63" s="170"/>
      <c r="D63" s="107">
        <v>1</v>
      </c>
      <c r="E63" s="108">
        <v>1000</v>
      </c>
      <c r="F63" s="109">
        <f t="shared" si="6"/>
        <v>1E-3</v>
      </c>
      <c r="G63" s="110">
        <v>1.52</v>
      </c>
      <c r="H63" s="108">
        <v>10</v>
      </c>
      <c r="I63" s="109">
        <f t="shared" si="5"/>
        <v>0.152</v>
      </c>
      <c r="J63" s="110">
        <v>0.05</v>
      </c>
      <c r="K63" s="108" t="s">
        <v>14</v>
      </c>
      <c r="L63" s="109" t="s">
        <v>16</v>
      </c>
    </row>
    <row r="64" spans="1:12">
      <c r="A64" s="106">
        <v>2125</v>
      </c>
      <c r="B64" s="169" t="s">
        <v>237</v>
      </c>
      <c r="C64" s="170"/>
      <c r="D64" s="107"/>
      <c r="E64" s="108"/>
      <c r="F64" s="109">
        <v>5.4000000000000003E-3</v>
      </c>
      <c r="G64" s="110">
        <v>5.3999999999999999E-2</v>
      </c>
      <c r="H64" s="108">
        <v>10</v>
      </c>
      <c r="I64" s="109">
        <f t="shared" si="5"/>
        <v>5.4000000000000003E-3</v>
      </c>
      <c r="J64" s="110">
        <v>0.05</v>
      </c>
      <c r="K64" s="108" t="s">
        <v>14</v>
      </c>
      <c r="L64" s="109" t="s">
        <v>16</v>
      </c>
    </row>
    <row r="65" spans="1:12">
      <c r="A65" s="106">
        <v>2126</v>
      </c>
      <c r="B65" s="169" t="s">
        <v>238</v>
      </c>
      <c r="C65" s="170"/>
      <c r="D65" s="107">
        <v>3.2</v>
      </c>
      <c r="E65" s="108">
        <v>1000</v>
      </c>
      <c r="F65" s="109">
        <f t="shared" ref="F65:F78" si="7">D65/E65</f>
        <v>3.2000000000000002E-3</v>
      </c>
      <c r="G65" s="110">
        <v>8.2000000000000003E-2</v>
      </c>
      <c r="H65" s="108">
        <v>10</v>
      </c>
      <c r="I65" s="109">
        <f t="shared" si="5"/>
        <v>8.2000000000000007E-3</v>
      </c>
      <c r="J65" s="110">
        <v>0.05</v>
      </c>
      <c r="K65" s="108" t="s">
        <v>14</v>
      </c>
      <c r="L65" s="109" t="s">
        <v>17</v>
      </c>
    </row>
    <row r="66" spans="1:12">
      <c r="A66" s="106">
        <v>2127</v>
      </c>
      <c r="B66" s="169" t="s">
        <v>239</v>
      </c>
      <c r="C66" s="170"/>
      <c r="D66" s="107">
        <v>0.72</v>
      </c>
      <c r="E66" s="108">
        <v>1000</v>
      </c>
      <c r="F66" s="109">
        <f t="shared" si="7"/>
        <v>7.1999999999999994E-4</v>
      </c>
      <c r="G66" s="110">
        <v>0.11</v>
      </c>
      <c r="H66" s="108">
        <v>10</v>
      </c>
      <c r="I66" s="109">
        <f t="shared" si="5"/>
        <v>1.0999999999999999E-2</v>
      </c>
      <c r="J66" s="110">
        <v>0.05</v>
      </c>
      <c r="K66" s="108" t="s">
        <v>14</v>
      </c>
      <c r="L66" s="109" t="s">
        <v>17</v>
      </c>
    </row>
    <row r="67" spans="1:12">
      <c r="A67" s="106">
        <v>2128</v>
      </c>
      <c r="B67" s="169" t="s">
        <v>240</v>
      </c>
      <c r="C67" s="170"/>
      <c r="D67" s="107">
        <v>4.0999999999999996</v>
      </c>
      <c r="E67" s="108">
        <v>1000</v>
      </c>
      <c r="F67" s="109">
        <f t="shared" si="7"/>
        <v>4.0999999999999995E-3</v>
      </c>
      <c r="G67" s="110">
        <v>28.6</v>
      </c>
      <c r="H67" s="108">
        <v>10</v>
      </c>
      <c r="I67" s="109">
        <f>G67/H67</f>
        <v>2.8600000000000003</v>
      </c>
      <c r="J67" s="110">
        <v>0.05</v>
      </c>
      <c r="K67" s="108" t="s">
        <v>14</v>
      </c>
      <c r="L67" s="109" t="s">
        <v>17</v>
      </c>
    </row>
    <row r="68" spans="1:12">
      <c r="A68" s="106">
        <v>2129</v>
      </c>
      <c r="B68" s="169" t="s">
        <v>241</v>
      </c>
      <c r="C68" s="170"/>
      <c r="D68" s="107">
        <v>30</v>
      </c>
      <c r="E68" s="108">
        <v>1000</v>
      </c>
      <c r="F68" s="109">
        <f t="shared" si="7"/>
        <v>0.03</v>
      </c>
      <c r="G68" s="110"/>
      <c r="H68" s="108"/>
      <c r="I68" s="109">
        <f>F68</f>
        <v>0.03</v>
      </c>
      <c r="J68" s="110">
        <v>0.5</v>
      </c>
      <c r="K68" s="108" t="s">
        <v>18</v>
      </c>
      <c r="L68" s="109" t="s">
        <v>17</v>
      </c>
    </row>
    <row r="69" spans="1:12">
      <c r="A69" s="106">
        <v>2130</v>
      </c>
      <c r="B69" s="169" t="s">
        <v>242</v>
      </c>
      <c r="C69" s="170"/>
      <c r="D69" s="107">
        <v>0.78</v>
      </c>
      <c r="E69" s="108">
        <v>1000</v>
      </c>
      <c r="F69" s="109">
        <f t="shared" si="7"/>
        <v>7.7999999999999999E-4</v>
      </c>
      <c r="G69" s="110">
        <v>0.36</v>
      </c>
      <c r="H69" s="108">
        <v>100</v>
      </c>
      <c r="I69" s="109">
        <f>G69/H69</f>
        <v>3.5999999999999999E-3</v>
      </c>
      <c r="J69" s="110">
        <v>0.05</v>
      </c>
      <c r="K69" s="108" t="s">
        <v>14</v>
      </c>
      <c r="L69" s="109" t="s">
        <v>16</v>
      </c>
    </row>
    <row r="70" spans="1:12">
      <c r="A70" s="106">
        <v>2131</v>
      </c>
      <c r="B70" s="169" t="s">
        <v>243</v>
      </c>
      <c r="C70" s="170"/>
      <c r="D70" s="107">
        <v>3.2</v>
      </c>
      <c r="E70" s="108">
        <v>5000</v>
      </c>
      <c r="F70" s="109">
        <f t="shared" si="7"/>
        <v>6.4000000000000005E-4</v>
      </c>
      <c r="G70" s="110">
        <v>1</v>
      </c>
      <c r="H70" s="108">
        <v>100</v>
      </c>
      <c r="I70" s="109">
        <f>G70/H70</f>
        <v>0.01</v>
      </c>
      <c r="J70" s="110">
        <v>0.05</v>
      </c>
      <c r="K70" s="108" t="s">
        <v>14</v>
      </c>
      <c r="L70" s="109" t="s">
        <v>16</v>
      </c>
    </row>
    <row r="71" spans="1:12">
      <c r="A71" s="106">
        <v>2132</v>
      </c>
      <c r="B71" s="169" t="s">
        <v>244</v>
      </c>
      <c r="C71" s="170"/>
      <c r="D71" s="107">
        <v>10</v>
      </c>
      <c r="E71" s="108">
        <v>1000</v>
      </c>
      <c r="F71" s="109">
        <f t="shared" si="7"/>
        <v>0.01</v>
      </c>
      <c r="G71" s="110"/>
      <c r="H71" s="108"/>
      <c r="I71" s="109">
        <f>F71</f>
        <v>0.01</v>
      </c>
      <c r="J71" s="110">
        <v>0.05</v>
      </c>
      <c r="K71" s="108" t="s">
        <v>14</v>
      </c>
      <c r="L71" s="109" t="s">
        <v>17</v>
      </c>
    </row>
    <row r="72" spans="1:12">
      <c r="A72" s="106">
        <v>2133</v>
      </c>
      <c r="B72" s="169" t="s">
        <v>245</v>
      </c>
      <c r="C72" s="170"/>
      <c r="D72" s="107">
        <v>10</v>
      </c>
      <c r="E72" s="108">
        <v>1000</v>
      </c>
      <c r="F72" s="109">
        <f t="shared" si="7"/>
        <v>0.01</v>
      </c>
      <c r="G72" s="110"/>
      <c r="H72" s="108"/>
      <c r="I72" s="109">
        <f>F72</f>
        <v>0.01</v>
      </c>
      <c r="J72" s="110">
        <v>0.05</v>
      </c>
      <c r="K72" s="108" t="s">
        <v>14</v>
      </c>
      <c r="L72" s="109" t="s">
        <v>17</v>
      </c>
    </row>
    <row r="73" spans="1:12">
      <c r="A73" s="106">
        <v>2134</v>
      </c>
      <c r="B73" s="169" t="s">
        <v>246</v>
      </c>
      <c r="C73" s="170"/>
      <c r="D73" s="107">
        <v>28</v>
      </c>
      <c r="E73" s="108">
        <v>1000</v>
      </c>
      <c r="F73" s="109">
        <f t="shared" si="7"/>
        <v>2.8000000000000001E-2</v>
      </c>
      <c r="G73" s="110">
        <v>1.75</v>
      </c>
      <c r="H73" s="108">
        <v>10</v>
      </c>
      <c r="I73" s="109">
        <f>G73/H73</f>
        <v>0.17499999999999999</v>
      </c>
      <c r="J73" s="110">
        <v>0.05</v>
      </c>
      <c r="K73" s="108" t="s">
        <v>14</v>
      </c>
      <c r="L73" s="109" t="s">
        <v>17</v>
      </c>
    </row>
    <row r="74" spans="1:12">
      <c r="A74" s="106">
        <v>2135</v>
      </c>
      <c r="B74" s="169" t="s">
        <v>247</v>
      </c>
      <c r="C74" s="170"/>
      <c r="D74" s="107">
        <v>480</v>
      </c>
      <c r="E74" s="108">
        <v>1000</v>
      </c>
      <c r="F74" s="109">
        <f t="shared" si="7"/>
        <v>0.48</v>
      </c>
      <c r="G74" s="110">
        <v>100</v>
      </c>
      <c r="H74" s="108">
        <v>100</v>
      </c>
      <c r="I74" s="109">
        <f>G74/H74</f>
        <v>1</v>
      </c>
      <c r="J74" s="110">
        <v>0.05</v>
      </c>
      <c r="K74" s="108" t="s">
        <v>14</v>
      </c>
      <c r="L74" s="109" t="s">
        <v>15</v>
      </c>
    </row>
    <row r="75" spans="1:12">
      <c r="A75" s="106">
        <v>2136</v>
      </c>
      <c r="B75" s="169" t="s">
        <v>248</v>
      </c>
      <c r="C75" s="170"/>
      <c r="D75" s="107">
        <v>8.6999999999999993</v>
      </c>
      <c r="E75" s="108">
        <v>1000</v>
      </c>
      <c r="F75" s="109">
        <f t="shared" si="7"/>
        <v>8.6999999999999994E-3</v>
      </c>
      <c r="G75" s="110">
        <v>1.75</v>
      </c>
      <c r="H75" s="108">
        <v>10</v>
      </c>
      <c r="I75" s="109">
        <f>G75/H75</f>
        <v>0.17499999999999999</v>
      </c>
      <c r="J75" s="110">
        <v>0.05</v>
      </c>
      <c r="K75" s="108" t="s">
        <v>14</v>
      </c>
      <c r="L75" s="109" t="s">
        <v>17</v>
      </c>
    </row>
    <row r="76" spans="1:12">
      <c r="A76" s="106">
        <v>2137</v>
      </c>
      <c r="B76" s="169" t="s">
        <v>249</v>
      </c>
      <c r="C76" s="170"/>
      <c r="D76" s="107"/>
      <c r="E76" s="108"/>
      <c r="F76" s="109">
        <v>0.17499999999999999</v>
      </c>
      <c r="G76" s="110">
        <v>1.75</v>
      </c>
      <c r="H76" s="108">
        <v>10</v>
      </c>
      <c r="I76" s="109">
        <f>G76/H76</f>
        <v>0.17499999999999999</v>
      </c>
      <c r="J76" s="110">
        <v>0.05</v>
      </c>
      <c r="K76" s="108" t="s">
        <v>14</v>
      </c>
      <c r="L76" s="109" t="s">
        <v>16</v>
      </c>
    </row>
    <row r="77" spans="1:12">
      <c r="A77" s="106">
        <v>2138</v>
      </c>
      <c r="B77" s="169" t="s">
        <v>250</v>
      </c>
      <c r="C77" s="170"/>
      <c r="D77" s="107">
        <v>9.5</v>
      </c>
      <c r="E77" s="108">
        <v>1000</v>
      </c>
      <c r="F77" s="109">
        <f>D77/E77</f>
        <v>9.4999999999999998E-3</v>
      </c>
      <c r="G77" s="110">
        <v>7.0000000000000007E-2</v>
      </c>
      <c r="H77" s="108">
        <v>10</v>
      </c>
      <c r="I77" s="109">
        <f>G77/H77</f>
        <v>7.000000000000001E-3</v>
      </c>
      <c r="J77" s="110">
        <v>0.05</v>
      </c>
      <c r="K77" s="108" t="s">
        <v>14</v>
      </c>
      <c r="L77" s="109" t="s">
        <v>17</v>
      </c>
    </row>
    <row r="78" spans="1:12">
      <c r="A78" s="106">
        <v>2139</v>
      </c>
      <c r="B78" s="169" t="s">
        <v>251</v>
      </c>
      <c r="C78" s="170"/>
      <c r="D78" s="107">
        <v>17</v>
      </c>
      <c r="E78" s="108">
        <v>10000</v>
      </c>
      <c r="F78" s="109">
        <f t="shared" si="7"/>
        <v>1.6999999999999999E-3</v>
      </c>
      <c r="G78" s="110"/>
      <c r="H78" s="108"/>
      <c r="I78" s="109">
        <f>F78</f>
        <v>1.6999999999999999E-3</v>
      </c>
      <c r="J78" s="110">
        <v>0.05</v>
      </c>
      <c r="K78" s="108" t="s">
        <v>14</v>
      </c>
      <c r="L78" s="109" t="s">
        <v>17</v>
      </c>
    </row>
    <row r="79" spans="1:12">
      <c r="A79" s="106">
        <v>2140</v>
      </c>
      <c r="B79" s="169" t="s">
        <v>252</v>
      </c>
      <c r="C79" s="170"/>
      <c r="D79" s="107">
        <v>2</v>
      </c>
      <c r="E79" s="108">
        <v>1000</v>
      </c>
      <c r="F79" s="109">
        <f>D79/E79</f>
        <v>2E-3</v>
      </c>
      <c r="G79" s="110">
        <v>7.0000000000000007E-2</v>
      </c>
      <c r="H79" s="108">
        <v>10</v>
      </c>
      <c r="I79" s="109">
        <f>G79/H79</f>
        <v>7.000000000000001E-3</v>
      </c>
      <c r="J79" s="110">
        <v>0.05</v>
      </c>
      <c r="K79" s="108" t="s">
        <v>14</v>
      </c>
      <c r="L79" s="109" t="s">
        <v>17</v>
      </c>
    </row>
    <row r="80" spans="1:12">
      <c r="A80" s="106">
        <v>2141</v>
      </c>
      <c r="B80" s="169" t="s">
        <v>22</v>
      </c>
      <c r="C80" s="170"/>
      <c r="D80" s="107">
        <v>7</v>
      </c>
      <c r="E80" s="108">
        <v>1000</v>
      </c>
      <c r="F80" s="109">
        <f>D80/E80</f>
        <v>7.0000000000000001E-3</v>
      </c>
      <c r="G80" s="110"/>
      <c r="H80" s="108"/>
      <c r="I80" s="109">
        <f>F80</f>
        <v>7.0000000000000001E-3</v>
      </c>
      <c r="J80" s="110">
        <v>0.05</v>
      </c>
      <c r="K80" s="108" t="s">
        <v>14</v>
      </c>
      <c r="L80" s="109" t="s">
        <v>17</v>
      </c>
    </row>
    <row r="81" spans="1:12">
      <c r="A81" s="106">
        <v>2142</v>
      </c>
      <c r="B81" s="169" t="s">
        <v>253</v>
      </c>
      <c r="C81" s="170"/>
      <c r="D81" s="107">
        <v>6.4</v>
      </c>
      <c r="E81" s="108">
        <v>5000</v>
      </c>
      <c r="F81" s="109">
        <f t="shared" ref="F81:F93" si="8">D81/E81</f>
        <v>1.2800000000000001E-3</v>
      </c>
      <c r="G81" s="110"/>
      <c r="H81" s="108"/>
      <c r="I81" s="109">
        <f>F81</f>
        <v>1.2800000000000001E-3</v>
      </c>
      <c r="J81" s="110">
        <v>0.05</v>
      </c>
      <c r="K81" s="108" t="s">
        <v>14</v>
      </c>
      <c r="L81" s="109" t="s">
        <v>16</v>
      </c>
    </row>
    <row r="82" spans="1:12">
      <c r="A82" s="106">
        <v>2143</v>
      </c>
      <c r="B82" s="169" t="s">
        <v>254</v>
      </c>
      <c r="C82" s="170"/>
      <c r="D82" s="107">
        <v>0.1</v>
      </c>
      <c r="E82" s="108">
        <v>5000</v>
      </c>
      <c r="F82" s="109">
        <f t="shared" si="8"/>
        <v>2.0000000000000002E-5</v>
      </c>
      <c r="G82" s="110">
        <v>1.07E-3</v>
      </c>
      <c r="H82" s="108">
        <v>100</v>
      </c>
      <c r="I82" s="109">
        <f>G82/H82</f>
        <v>1.0699999999999999E-5</v>
      </c>
      <c r="J82" s="110">
        <v>0.05</v>
      </c>
      <c r="K82" s="108" t="s">
        <v>14</v>
      </c>
      <c r="L82" s="109" t="s">
        <v>16</v>
      </c>
    </row>
    <row r="83" spans="1:12">
      <c r="A83" s="106">
        <v>2144</v>
      </c>
      <c r="B83" s="169" t="s">
        <v>255</v>
      </c>
      <c r="C83" s="170"/>
      <c r="D83" s="107">
        <f>(0.5+0.13)/2</f>
        <v>0.315</v>
      </c>
      <c r="E83" s="108">
        <v>5000</v>
      </c>
      <c r="F83" s="109">
        <f t="shared" si="8"/>
        <v>6.3E-5</v>
      </c>
      <c r="G83" s="110">
        <v>1.07E-3</v>
      </c>
      <c r="H83" s="108">
        <v>100</v>
      </c>
      <c r="I83" s="109">
        <f>G83/H83</f>
        <v>1.0699999999999999E-5</v>
      </c>
      <c r="J83" s="110">
        <v>0.05</v>
      </c>
      <c r="K83" s="108" t="s">
        <v>14</v>
      </c>
      <c r="L83" s="109" t="s">
        <v>16</v>
      </c>
    </row>
    <row r="84" spans="1:12">
      <c r="A84" s="106">
        <v>2145</v>
      </c>
      <c r="B84" s="169" t="s">
        <v>256</v>
      </c>
      <c r="C84" s="170"/>
      <c r="D84" s="107">
        <f>(0.42+0.46)/2</f>
        <v>0.44</v>
      </c>
      <c r="E84" s="108">
        <v>1000</v>
      </c>
      <c r="F84" s="109">
        <f t="shared" si="8"/>
        <v>4.4000000000000002E-4</v>
      </c>
      <c r="G84" s="110"/>
      <c r="H84" s="108"/>
      <c r="I84" s="109">
        <f>F84</f>
        <v>4.4000000000000002E-4</v>
      </c>
      <c r="J84" s="110">
        <v>0.05</v>
      </c>
      <c r="K84" s="108" t="s">
        <v>14</v>
      </c>
      <c r="L84" s="109" t="s">
        <v>16</v>
      </c>
    </row>
    <row r="85" spans="1:12">
      <c r="A85" s="106">
        <v>2146</v>
      </c>
      <c r="B85" s="169" t="s">
        <v>257</v>
      </c>
      <c r="C85" s="170"/>
      <c r="D85" s="107">
        <v>3.6</v>
      </c>
      <c r="E85" s="108">
        <v>1000</v>
      </c>
      <c r="F85" s="109">
        <f t="shared" si="8"/>
        <v>3.5999999999999999E-3</v>
      </c>
      <c r="G85" s="110"/>
      <c r="H85" s="108"/>
      <c r="I85" s="109">
        <f>F85</f>
        <v>3.5999999999999999E-3</v>
      </c>
      <c r="J85" s="110">
        <v>0.5</v>
      </c>
      <c r="K85" s="108" t="s">
        <v>18</v>
      </c>
      <c r="L85" s="109" t="s">
        <v>16</v>
      </c>
    </row>
    <row r="86" spans="1:12">
      <c r="A86" s="106">
        <v>2147</v>
      </c>
      <c r="B86" s="169" t="s">
        <v>258</v>
      </c>
      <c r="C86" s="170"/>
      <c r="D86" s="107">
        <f>(0.295+0.41)/2</f>
        <v>0.35249999999999998</v>
      </c>
      <c r="E86" s="108">
        <v>10000</v>
      </c>
      <c r="F86" s="128">
        <f t="shared" si="8"/>
        <v>3.5249999999999996E-5</v>
      </c>
      <c r="G86" s="110">
        <v>1.07E-3</v>
      </c>
      <c r="H86" s="108">
        <v>100</v>
      </c>
      <c r="I86" s="109">
        <f>G86/H86</f>
        <v>1.0699999999999999E-5</v>
      </c>
      <c r="J86" s="110">
        <v>0.05</v>
      </c>
      <c r="K86" s="108" t="s">
        <v>14</v>
      </c>
      <c r="L86" s="109" t="s">
        <v>16</v>
      </c>
    </row>
    <row r="87" spans="1:12">
      <c r="A87" s="106">
        <v>2148</v>
      </c>
      <c r="B87" s="169" t="s">
        <v>259</v>
      </c>
      <c r="C87" s="170"/>
      <c r="D87" s="107">
        <v>0.01</v>
      </c>
      <c r="E87" s="108">
        <v>1000</v>
      </c>
      <c r="F87" s="109">
        <f t="shared" si="8"/>
        <v>1.0000000000000001E-5</v>
      </c>
      <c r="G87" s="110"/>
      <c r="H87" s="108"/>
      <c r="I87" s="109">
        <f>F87</f>
        <v>1.0000000000000001E-5</v>
      </c>
      <c r="J87" s="110">
        <v>0.05</v>
      </c>
      <c r="K87" s="108" t="s">
        <v>14</v>
      </c>
      <c r="L87" s="109" t="s">
        <v>16</v>
      </c>
    </row>
    <row r="88" spans="1:12">
      <c r="A88" s="106">
        <v>2149</v>
      </c>
      <c r="B88" s="169" t="s">
        <v>260</v>
      </c>
      <c r="C88" s="170"/>
      <c r="D88" s="107">
        <v>1</v>
      </c>
      <c r="E88" s="108">
        <v>10000</v>
      </c>
      <c r="F88" s="109">
        <f t="shared" si="8"/>
        <v>1E-4</v>
      </c>
      <c r="G88" s="110"/>
      <c r="H88" s="108"/>
      <c r="I88" s="109">
        <f>F88</f>
        <v>1E-4</v>
      </c>
      <c r="J88" s="110">
        <v>0.5</v>
      </c>
      <c r="K88" s="108" t="s">
        <v>18</v>
      </c>
      <c r="L88" s="109" t="s">
        <v>16</v>
      </c>
    </row>
    <row r="89" spans="1:12">
      <c r="A89" s="106">
        <v>2150</v>
      </c>
      <c r="B89" s="169" t="s">
        <v>261</v>
      </c>
      <c r="C89" s="170"/>
      <c r="D89" s="129">
        <v>100</v>
      </c>
      <c r="E89" s="130">
        <v>1000</v>
      </c>
      <c r="F89" s="131">
        <f t="shared" si="8"/>
        <v>0.1</v>
      </c>
      <c r="G89" s="110">
        <v>100</v>
      </c>
      <c r="H89" s="108">
        <v>50</v>
      </c>
      <c r="I89" s="131">
        <f>G89/H89</f>
        <v>2</v>
      </c>
      <c r="J89" s="132">
        <v>0.5</v>
      </c>
      <c r="K89" s="133" t="s">
        <v>14</v>
      </c>
      <c r="L89" s="134" t="s">
        <v>16</v>
      </c>
    </row>
    <row r="90" spans="1:12">
      <c r="A90" s="106">
        <v>2151</v>
      </c>
      <c r="B90" s="169" t="s">
        <v>262</v>
      </c>
      <c r="C90" s="170"/>
      <c r="D90" s="129">
        <v>100</v>
      </c>
      <c r="E90" s="130">
        <v>1000</v>
      </c>
      <c r="F90" s="131">
        <f t="shared" si="8"/>
        <v>0.1</v>
      </c>
      <c r="G90" s="110"/>
      <c r="H90" s="108"/>
      <c r="I90" s="131">
        <v>0.1</v>
      </c>
      <c r="J90" s="132">
        <v>0.5</v>
      </c>
      <c r="K90" s="133" t="s">
        <v>18</v>
      </c>
      <c r="L90" s="134" t="s">
        <v>16</v>
      </c>
    </row>
    <row r="91" spans="1:12">
      <c r="A91" s="106">
        <v>2152</v>
      </c>
      <c r="B91" s="169" t="s">
        <v>263</v>
      </c>
      <c r="C91" s="170"/>
      <c r="D91" s="107">
        <v>39</v>
      </c>
      <c r="E91" s="108">
        <v>1000</v>
      </c>
      <c r="F91" s="109">
        <f t="shared" si="8"/>
        <v>3.9E-2</v>
      </c>
      <c r="G91" s="110">
        <v>3.2</v>
      </c>
      <c r="H91" s="108">
        <v>50</v>
      </c>
      <c r="I91" s="109">
        <f>+G91/H91</f>
        <v>6.4000000000000001E-2</v>
      </c>
      <c r="J91" s="110">
        <v>0.05</v>
      </c>
      <c r="K91" s="108" t="s">
        <v>14</v>
      </c>
      <c r="L91" s="109" t="s">
        <v>17</v>
      </c>
    </row>
    <row r="92" spans="1:12">
      <c r="A92" s="106">
        <v>2153</v>
      </c>
      <c r="B92" s="169" t="s">
        <v>264</v>
      </c>
      <c r="C92" s="170"/>
      <c r="D92" s="107">
        <v>100</v>
      </c>
      <c r="E92" s="108">
        <v>1000</v>
      </c>
      <c r="F92" s="109">
        <f t="shared" si="8"/>
        <v>0.1</v>
      </c>
      <c r="G92" s="110">
        <v>100</v>
      </c>
      <c r="H92" s="108">
        <v>50</v>
      </c>
      <c r="I92" s="109">
        <f>+G92/H92</f>
        <v>2</v>
      </c>
      <c r="J92" s="110">
        <v>0.05</v>
      </c>
      <c r="K92" s="108" t="s">
        <v>14</v>
      </c>
      <c r="L92" s="109" t="s">
        <v>16</v>
      </c>
    </row>
    <row r="93" spans="1:12" ht="13.5" thickBot="1">
      <c r="A93" s="106">
        <v>2154</v>
      </c>
      <c r="B93" s="167" t="s">
        <v>265</v>
      </c>
      <c r="C93" s="168"/>
      <c r="D93" s="112">
        <v>12.1</v>
      </c>
      <c r="E93" s="113">
        <v>1000</v>
      </c>
      <c r="F93" s="114">
        <f t="shared" si="8"/>
        <v>1.21E-2</v>
      </c>
      <c r="G93" s="115">
        <v>0.254</v>
      </c>
      <c r="H93" s="113">
        <v>10</v>
      </c>
      <c r="I93" s="114">
        <f>G93/H93</f>
        <v>2.5399999999999999E-2</v>
      </c>
      <c r="J93" s="115">
        <v>0.05</v>
      </c>
      <c r="K93" s="113" t="s">
        <v>14</v>
      </c>
      <c r="L93" s="114" t="s">
        <v>17</v>
      </c>
    </row>
    <row r="94" spans="1:12" ht="13.5" thickBot="1">
      <c r="A94" s="121"/>
      <c r="B94" s="135"/>
      <c r="C94" s="135"/>
      <c r="E94" s="136"/>
      <c r="F94" s="136"/>
      <c r="G94" s="136"/>
      <c r="H94" s="136"/>
      <c r="I94" s="136"/>
      <c r="J94" s="136"/>
      <c r="K94" s="136"/>
      <c r="L94" s="119"/>
    </row>
    <row r="95" spans="1:12" ht="16.5" thickBot="1">
      <c r="A95" s="121"/>
      <c r="B95" s="171" t="s">
        <v>23</v>
      </c>
      <c r="C95" s="172"/>
      <c r="D95" s="99"/>
      <c r="E95" s="99"/>
      <c r="F95" s="99"/>
      <c r="G95" s="99"/>
      <c r="H95" s="99"/>
      <c r="I95" s="99"/>
      <c r="J95" s="99"/>
      <c r="K95" s="99"/>
      <c r="L95" s="100"/>
    </row>
    <row r="96" spans="1:12">
      <c r="A96" s="137">
        <v>2201</v>
      </c>
      <c r="B96" s="169" t="s">
        <v>266</v>
      </c>
      <c r="C96" s="170"/>
      <c r="D96" s="127">
        <v>1.7</v>
      </c>
      <c r="E96" s="125">
        <v>1000</v>
      </c>
      <c r="F96" s="126">
        <f t="shared" ref="F96:F102" si="9">D96/E96</f>
        <v>1.6999999999999999E-3</v>
      </c>
      <c r="G96" s="127">
        <v>0.13500000000000001</v>
      </c>
      <c r="H96" s="125">
        <v>10</v>
      </c>
      <c r="I96" s="126">
        <f>G96/H96</f>
        <v>1.3500000000000002E-2</v>
      </c>
      <c r="J96" s="127">
        <v>0.05</v>
      </c>
      <c r="K96" s="125" t="s">
        <v>14</v>
      </c>
      <c r="L96" s="126" t="s">
        <v>17</v>
      </c>
    </row>
    <row r="97" spans="1:12">
      <c r="A97" s="138">
        <v>2202</v>
      </c>
      <c r="B97" s="169" t="s">
        <v>267</v>
      </c>
      <c r="C97" s="170"/>
      <c r="D97" s="110">
        <v>0.92500000000000004</v>
      </c>
      <c r="E97" s="108">
        <v>1000</v>
      </c>
      <c r="F97" s="109">
        <f t="shared" si="9"/>
        <v>9.2500000000000004E-4</v>
      </c>
      <c r="G97" s="110">
        <v>0.13500000000000001</v>
      </c>
      <c r="H97" s="108">
        <v>10</v>
      </c>
      <c r="I97" s="109">
        <f>G97/H97</f>
        <v>1.3500000000000002E-2</v>
      </c>
      <c r="J97" s="110">
        <v>0.05</v>
      </c>
      <c r="K97" s="108" t="s">
        <v>14</v>
      </c>
      <c r="L97" s="109" t="s">
        <v>17</v>
      </c>
    </row>
    <row r="98" spans="1:12">
      <c r="A98" s="138">
        <v>2203</v>
      </c>
      <c r="B98" s="169" t="s">
        <v>268</v>
      </c>
      <c r="C98" s="170"/>
      <c r="D98" s="110">
        <v>0.3</v>
      </c>
      <c r="E98" s="108">
        <v>1000</v>
      </c>
      <c r="F98" s="109">
        <f t="shared" si="9"/>
        <v>2.9999999999999997E-4</v>
      </c>
      <c r="G98" s="110"/>
      <c r="H98" s="108"/>
      <c r="I98" s="109">
        <f>F98</f>
        <v>2.9999999999999997E-4</v>
      </c>
      <c r="J98" s="110">
        <v>0.05</v>
      </c>
      <c r="K98" s="108" t="s">
        <v>14</v>
      </c>
      <c r="L98" s="109" t="s">
        <v>17</v>
      </c>
    </row>
    <row r="99" spans="1:12">
      <c r="A99" s="138">
        <v>2204</v>
      </c>
      <c r="B99" s="169" t="s">
        <v>269</v>
      </c>
      <c r="C99" s="170"/>
      <c r="D99" s="110">
        <v>3.4</v>
      </c>
      <c r="E99" s="108">
        <v>1000</v>
      </c>
      <c r="F99" s="109">
        <f t="shared" si="9"/>
        <v>3.3999999999999998E-3</v>
      </c>
      <c r="G99" s="110"/>
      <c r="H99" s="108"/>
      <c r="I99" s="109">
        <f>F99</f>
        <v>3.3999999999999998E-3</v>
      </c>
      <c r="J99" s="110">
        <v>0.05</v>
      </c>
      <c r="K99" s="108" t="s">
        <v>14</v>
      </c>
      <c r="L99" s="109" t="s">
        <v>16</v>
      </c>
    </row>
    <row r="100" spans="1:12">
      <c r="A100" s="138">
        <v>2205</v>
      </c>
      <c r="B100" s="169" t="s">
        <v>270</v>
      </c>
      <c r="C100" s="170"/>
      <c r="D100" s="110">
        <v>0.68</v>
      </c>
      <c r="E100" s="108">
        <v>5000</v>
      </c>
      <c r="F100" s="109">
        <f t="shared" si="9"/>
        <v>1.36E-4</v>
      </c>
      <c r="G100" s="110">
        <v>0.3</v>
      </c>
      <c r="H100" s="108">
        <v>10</v>
      </c>
      <c r="I100" s="109">
        <f>G100/H100</f>
        <v>0.03</v>
      </c>
      <c r="J100" s="110">
        <v>0.05</v>
      </c>
      <c r="K100" s="108" t="s">
        <v>14</v>
      </c>
      <c r="L100" s="109" t="s">
        <v>16</v>
      </c>
    </row>
    <row r="101" spans="1:12">
      <c r="A101" s="138">
        <v>2206</v>
      </c>
      <c r="B101" s="169" t="s">
        <v>271</v>
      </c>
      <c r="C101" s="170"/>
      <c r="D101" s="110">
        <v>0.13400000000000001</v>
      </c>
      <c r="E101" s="108">
        <v>1000</v>
      </c>
      <c r="F101" s="109">
        <f t="shared" si="9"/>
        <v>1.34E-4</v>
      </c>
      <c r="G101" s="110">
        <v>6.7000000000000004E-2</v>
      </c>
      <c r="H101" s="108">
        <v>10</v>
      </c>
      <c r="I101" s="109">
        <f>G101/H101</f>
        <v>6.7000000000000002E-3</v>
      </c>
      <c r="J101" s="110">
        <v>0.05</v>
      </c>
      <c r="K101" s="108" t="s">
        <v>14</v>
      </c>
      <c r="L101" s="109" t="s">
        <v>16</v>
      </c>
    </row>
    <row r="102" spans="1:12" ht="13.5" thickBot="1">
      <c r="A102" s="139">
        <v>2207</v>
      </c>
      <c r="B102" s="167" t="s">
        <v>272</v>
      </c>
      <c r="C102" s="168"/>
      <c r="D102" s="115">
        <f>(5.3+1.6)/2</f>
        <v>3.45</v>
      </c>
      <c r="E102" s="113">
        <v>1000</v>
      </c>
      <c r="F102" s="114">
        <f t="shared" si="9"/>
        <v>3.4500000000000004E-3</v>
      </c>
      <c r="G102" s="115"/>
      <c r="H102" s="113"/>
      <c r="I102" s="114">
        <f>F102</f>
        <v>3.4500000000000004E-3</v>
      </c>
      <c r="J102" s="115">
        <v>0.05</v>
      </c>
      <c r="K102" s="113" t="s">
        <v>14</v>
      </c>
      <c r="L102" s="114" t="s">
        <v>17</v>
      </c>
    </row>
    <row r="103" spans="1:12" ht="13.5" thickBot="1">
      <c r="A103" s="121"/>
      <c r="B103" s="135"/>
      <c r="C103" s="135"/>
      <c r="E103" s="136"/>
      <c r="F103" s="136"/>
      <c r="G103" s="136"/>
      <c r="H103" s="136"/>
      <c r="I103" s="136"/>
      <c r="J103" s="136"/>
      <c r="K103" s="136"/>
      <c r="L103" s="136"/>
    </row>
    <row r="104" spans="1:12" ht="16.5" thickBot="1">
      <c r="A104" s="121"/>
      <c r="B104" s="171" t="s">
        <v>24</v>
      </c>
      <c r="C104" s="172"/>
      <c r="D104" s="99"/>
      <c r="E104" s="99"/>
      <c r="F104" s="99"/>
      <c r="G104" s="99"/>
      <c r="H104" s="99"/>
      <c r="I104" s="99"/>
      <c r="J104" s="99"/>
      <c r="K104" s="99"/>
      <c r="L104" s="100"/>
    </row>
    <row r="105" spans="1:12">
      <c r="A105" s="137">
        <v>2301</v>
      </c>
      <c r="B105" s="169" t="s">
        <v>273</v>
      </c>
      <c r="C105" s="170"/>
      <c r="D105" s="127">
        <v>0.08</v>
      </c>
      <c r="E105" s="125">
        <v>1000</v>
      </c>
      <c r="F105" s="126">
        <f>D105/E105</f>
        <v>8.0000000000000007E-5</v>
      </c>
      <c r="G105" s="127">
        <v>6.7999999999999996E-3</v>
      </c>
      <c r="H105" s="125">
        <v>10</v>
      </c>
      <c r="I105" s="126">
        <f>G105/H105</f>
        <v>6.7999999999999994E-4</v>
      </c>
      <c r="J105" s="124">
        <v>0.05</v>
      </c>
      <c r="K105" s="125" t="s">
        <v>14</v>
      </c>
      <c r="L105" s="126" t="s">
        <v>16</v>
      </c>
    </row>
    <row r="106" spans="1:12">
      <c r="A106" s="138">
        <v>2302</v>
      </c>
      <c r="B106" s="169" t="s">
        <v>274</v>
      </c>
      <c r="C106" s="170"/>
      <c r="D106" s="110">
        <v>0.05</v>
      </c>
      <c r="E106" s="108">
        <v>1000</v>
      </c>
      <c r="F106" s="109">
        <f>D106/E106</f>
        <v>5.0000000000000002E-5</v>
      </c>
      <c r="G106" s="110">
        <v>2.5000000000000001E-2</v>
      </c>
      <c r="H106" s="108">
        <v>10</v>
      </c>
      <c r="I106" s="109">
        <f>G106/H106</f>
        <v>2.5000000000000001E-3</v>
      </c>
      <c r="J106" s="107">
        <v>0.05</v>
      </c>
      <c r="K106" s="108" t="s">
        <v>14</v>
      </c>
      <c r="L106" s="109" t="s">
        <v>16</v>
      </c>
    </row>
    <row r="107" spans="1:12">
      <c r="A107" s="138">
        <v>2303</v>
      </c>
      <c r="B107" s="169" t="s">
        <v>275</v>
      </c>
      <c r="C107" s="170"/>
      <c r="D107" s="110">
        <v>1.91</v>
      </c>
      <c r="E107" s="108">
        <v>1000</v>
      </c>
      <c r="F107" s="109">
        <f>D107/E107</f>
        <v>1.91E-3</v>
      </c>
      <c r="G107" s="110">
        <v>1</v>
      </c>
      <c r="H107" s="108">
        <v>10</v>
      </c>
      <c r="I107" s="109">
        <f>G107/H107</f>
        <v>0.1</v>
      </c>
      <c r="J107" s="107">
        <v>0.05</v>
      </c>
      <c r="K107" s="108" t="s">
        <v>14</v>
      </c>
      <c r="L107" s="109" t="s">
        <v>17</v>
      </c>
    </row>
    <row r="108" spans="1:12" ht="13.5" thickBot="1">
      <c r="A108" s="139">
        <v>2304</v>
      </c>
      <c r="B108" s="167" t="s">
        <v>276</v>
      </c>
      <c r="C108" s="168"/>
      <c r="D108" s="115"/>
      <c r="E108" s="113"/>
      <c r="F108" s="114"/>
      <c r="G108" s="115">
        <v>0.69</v>
      </c>
      <c r="H108" s="113">
        <v>50</v>
      </c>
      <c r="I108" s="114">
        <f>G108/H108</f>
        <v>1.38E-2</v>
      </c>
      <c r="J108" s="112">
        <v>0.05</v>
      </c>
      <c r="K108" s="113" t="s">
        <v>14</v>
      </c>
      <c r="L108" s="114" t="s">
        <v>16</v>
      </c>
    </row>
    <row r="109" spans="1:12" ht="13.5" thickBot="1">
      <c r="A109" s="121"/>
      <c r="B109" s="140"/>
      <c r="C109" s="140"/>
      <c r="D109" s="141"/>
      <c r="E109" s="142"/>
      <c r="F109" s="143"/>
      <c r="G109" s="119"/>
      <c r="H109" s="119"/>
      <c r="I109" s="143"/>
      <c r="J109" s="142"/>
      <c r="K109" s="141"/>
      <c r="L109" s="141"/>
    </row>
    <row r="110" spans="1:12" ht="16.5" thickBot="1">
      <c r="A110" s="121"/>
      <c r="B110" s="171" t="s">
        <v>25</v>
      </c>
      <c r="C110" s="172"/>
      <c r="D110" s="99"/>
      <c r="E110" s="99"/>
      <c r="F110" s="99"/>
      <c r="G110" s="99"/>
      <c r="H110" s="99"/>
      <c r="I110" s="99"/>
      <c r="J110" s="99"/>
      <c r="K110" s="99"/>
      <c r="L110" s="100"/>
    </row>
    <row r="111" spans="1:12">
      <c r="A111" s="137">
        <v>2401</v>
      </c>
      <c r="B111" s="169" t="s">
        <v>277</v>
      </c>
      <c r="C111" s="170"/>
      <c r="D111" s="127">
        <v>0.11</v>
      </c>
      <c r="E111" s="125">
        <v>1000</v>
      </c>
      <c r="F111" s="126">
        <f>D111/E111</f>
        <v>1.1E-4</v>
      </c>
      <c r="G111" s="127">
        <v>0.04</v>
      </c>
      <c r="H111" s="125">
        <v>10</v>
      </c>
      <c r="I111" s="126">
        <v>4.0000000000000001E-3</v>
      </c>
      <c r="J111" s="127">
        <v>0.5</v>
      </c>
      <c r="K111" s="125" t="s">
        <v>18</v>
      </c>
      <c r="L111" s="126" t="s">
        <v>15</v>
      </c>
    </row>
    <row r="112" spans="1:12">
      <c r="A112" s="138">
        <v>2402</v>
      </c>
      <c r="B112" s="169" t="s">
        <v>26</v>
      </c>
      <c r="C112" s="170"/>
      <c r="D112" s="110">
        <v>295</v>
      </c>
      <c r="E112" s="108">
        <v>1000</v>
      </c>
      <c r="F112" s="109">
        <v>0.29499999999999998</v>
      </c>
      <c r="G112" s="110">
        <v>51</v>
      </c>
      <c r="H112" s="108">
        <v>50</v>
      </c>
      <c r="I112" s="109">
        <v>1.02</v>
      </c>
      <c r="J112" s="110">
        <v>0.05</v>
      </c>
      <c r="K112" s="108" t="s">
        <v>14</v>
      </c>
      <c r="L112" s="109" t="s">
        <v>17</v>
      </c>
    </row>
    <row r="113" spans="1:12">
      <c r="A113" s="138">
        <v>2403</v>
      </c>
      <c r="B113" s="169" t="s">
        <v>27</v>
      </c>
      <c r="C113" s="170"/>
      <c r="D113" s="110">
        <v>0.4</v>
      </c>
      <c r="E113" s="108">
        <v>5000</v>
      </c>
      <c r="F113" s="109">
        <f t="shared" ref="F113:F123" si="10">D113/E113</f>
        <v>8.0000000000000007E-5</v>
      </c>
      <c r="G113" s="110"/>
      <c r="H113" s="108"/>
      <c r="I113" s="109">
        <f>F113</f>
        <v>8.0000000000000007E-5</v>
      </c>
      <c r="J113" s="110">
        <v>1</v>
      </c>
      <c r="K113" s="108" t="s">
        <v>28</v>
      </c>
      <c r="L113" s="109" t="s">
        <v>16</v>
      </c>
    </row>
    <row r="114" spans="1:12">
      <c r="A114" s="138">
        <v>2404</v>
      </c>
      <c r="B114" s="169" t="s">
        <v>29</v>
      </c>
      <c r="C114" s="170"/>
      <c r="D114" s="110">
        <v>0.78</v>
      </c>
      <c r="E114" s="108">
        <v>1000</v>
      </c>
      <c r="F114" s="109">
        <f t="shared" si="10"/>
        <v>7.7999999999999999E-4</v>
      </c>
      <c r="G114" s="110">
        <v>0.2</v>
      </c>
      <c r="H114" s="108">
        <v>100</v>
      </c>
      <c r="I114" s="109">
        <f>G114/H114</f>
        <v>2E-3</v>
      </c>
      <c r="J114" s="110">
        <v>0.5</v>
      </c>
      <c r="K114" s="108" t="s">
        <v>18</v>
      </c>
      <c r="L114" s="109" t="s">
        <v>16</v>
      </c>
    </row>
    <row r="115" spans="1:12">
      <c r="A115" s="138">
        <v>2405</v>
      </c>
      <c r="B115" s="169" t="s">
        <v>30</v>
      </c>
      <c r="C115" s="170"/>
      <c r="D115" s="110">
        <v>4.8099999999999996</v>
      </c>
      <c r="E115" s="108">
        <v>1000</v>
      </c>
      <c r="F115" s="109">
        <v>4.7999999999999996E-3</v>
      </c>
      <c r="G115" s="110"/>
      <c r="H115" s="108"/>
      <c r="I115" s="109">
        <v>4.7999999999999996E-3</v>
      </c>
      <c r="J115" s="110">
        <v>0.05</v>
      </c>
      <c r="K115" s="108" t="s">
        <v>14</v>
      </c>
      <c r="L115" s="109" t="s">
        <v>16</v>
      </c>
    </row>
    <row r="116" spans="1:12">
      <c r="A116" s="138">
        <v>2406</v>
      </c>
      <c r="B116" s="169" t="s">
        <v>31</v>
      </c>
      <c r="C116" s="170"/>
      <c r="D116" s="110">
        <v>35</v>
      </c>
      <c r="E116" s="108">
        <v>5000</v>
      </c>
      <c r="F116" s="109">
        <f t="shared" si="10"/>
        <v>7.0000000000000001E-3</v>
      </c>
      <c r="G116" s="110"/>
      <c r="H116" s="108"/>
      <c r="I116" s="109">
        <f>F116</f>
        <v>7.0000000000000001E-3</v>
      </c>
      <c r="J116" s="110">
        <v>1</v>
      </c>
      <c r="K116" s="108" t="s">
        <v>28</v>
      </c>
      <c r="L116" s="109" t="s">
        <v>16</v>
      </c>
    </row>
    <row r="117" spans="1:12">
      <c r="A117" s="138">
        <v>2407</v>
      </c>
      <c r="B117" s="169" t="s">
        <v>32</v>
      </c>
      <c r="C117" s="170"/>
      <c r="D117" s="110">
        <v>2</v>
      </c>
      <c r="E117" s="108">
        <v>1000</v>
      </c>
      <c r="F117" s="109">
        <f t="shared" si="10"/>
        <v>2E-3</v>
      </c>
      <c r="G117" s="110"/>
      <c r="H117" s="108"/>
      <c r="I117" s="109">
        <f>F117</f>
        <v>2E-3</v>
      </c>
      <c r="J117" s="110">
        <v>0.05</v>
      </c>
      <c r="K117" s="108" t="s">
        <v>14</v>
      </c>
      <c r="L117" s="109" t="s">
        <v>16</v>
      </c>
    </row>
    <row r="118" spans="1:12">
      <c r="A118" s="138">
        <v>2408</v>
      </c>
      <c r="B118" s="169" t="s">
        <v>33</v>
      </c>
      <c r="C118" s="170"/>
      <c r="D118" s="110">
        <v>0.375</v>
      </c>
      <c r="E118" s="108">
        <v>1000</v>
      </c>
      <c r="F118" s="109">
        <v>3.7500000000000001E-4</v>
      </c>
      <c r="G118" s="110">
        <v>2.23E-2</v>
      </c>
      <c r="H118" s="108">
        <v>10</v>
      </c>
      <c r="I118" s="109">
        <v>2.2300000000000002E-3</v>
      </c>
      <c r="J118" s="110">
        <v>0.05</v>
      </c>
      <c r="K118" s="108" t="s">
        <v>14</v>
      </c>
      <c r="L118" s="109" t="s">
        <v>16</v>
      </c>
    </row>
    <row r="119" spans="1:12">
      <c r="A119" s="138">
        <v>2409</v>
      </c>
      <c r="B119" s="169" t="s">
        <v>34</v>
      </c>
      <c r="C119" s="170"/>
      <c r="D119" s="110">
        <v>0.18</v>
      </c>
      <c r="E119" s="108">
        <v>1000</v>
      </c>
      <c r="F119" s="109">
        <f t="shared" si="10"/>
        <v>1.7999999999999998E-4</v>
      </c>
      <c r="G119" s="110">
        <v>2.4E-2</v>
      </c>
      <c r="H119" s="108">
        <v>100</v>
      </c>
      <c r="I119" s="109">
        <f>G119/H119</f>
        <v>2.4000000000000001E-4</v>
      </c>
      <c r="J119" s="110">
        <v>1</v>
      </c>
      <c r="K119" s="108" t="s">
        <v>28</v>
      </c>
      <c r="L119" s="109" t="s">
        <v>16</v>
      </c>
    </row>
    <row r="120" spans="1:12">
      <c r="A120" s="138">
        <v>2410</v>
      </c>
      <c r="B120" s="169" t="s">
        <v>278</v>
      </c>
      <c r="C120" s="170"/>
      <c r="D120" s="110">
        <v>4.8000000000000001E-2</v>
      </c>
      <c r="E120" s="108">
        <v>1000</v>
      </c>
      <c r="F120" s="109">
        <f t="shared" si="10"/>
        <v>4.8000000000000001E-5</v>
      </c>
      <c r="G120" s="110">
        <v>1.1999999999999999E-3</v>
      </c>
      <c r="H120" s="108">
        <v>10</v>
      </c>
      <c r="I120" s="109">
        <f>G120/H120</f>
        <v>1.1999999999999999E-4</v>
      </c>
      <c r="J120" s="110">
        <v>0.5</v>
      </c>
      <c r="K120" s="108" t="s">
        <v>18</v>
      </c>
      <c r="L120" s="109" t="s">
        <v>16</v>
      </c>
    </row>
    <row r="121" spans="1:12">
      <c r="A121" s="138">
        <v>2411</v>
      </c>
      <c r="B121" s="169" t="s">
        <v>279</v>
      </c>
      <c r="C121" s="170"/>
      <c r="D121" s="110">
        <v>0.16</v>
      </c>
      <c r="E121" s="108">
        <v>1000</v>
      </c>
      <c r="F121" s="109">
        <f t="shared" si="10"/>
        <v>1.6000000000000001E-4</v>
      </c>
      <c r="G121" s="110">
        <v>0.03</v>
      </c>
      <c r="H121" s="108">
        <v>10</v>
      </c>
      <c r="I121" s="109">
        <f>G121/H121</f>
        <v>3.0000000000000001E-3</v>
      </c>
      <c r="J121" s="110">
        <v>0.5</v>
      </c>
      <c r="K121" s="108" t="s">
        <v>18</v>
      </c>
      <c r="L121" s="109" t="s">
        <v>16</v>
      </c>
    </row>
    <row r="122" spans="1:12">
      <c r="A122" s="138">
        <v>2412</v>
      </c>
      <c r="B122" s="169" t="s">
        <v>35</v>
      </c>
      <c r="C122" s="170"/>
      <c r="D122" s="110">
        <v>0.15</v>
      </c>
      <c r="E122" s="108">
        <v>1000</v>
      </c>
      <c r="F122" s="109">
        <f t="shared" si="10"/>
        <v>1.4999999999999999E-4</v>
      </c>
      <c r="G122" s="110"/>
      <c r="H122" s="108"/>
      <c r="I122" s="109">
        <f>F122</f>
        <v>1.4999999999999999E-4</v>
      </c>
      <c r="J122" s="110">
        <v>0.05</v>
      </c>
      <c r="K122" s="108" t="s">
        <v>14</v>
      </c>
      <c r="L122" s="109" t="s">
        <v>16</v>
      </c>
    </row>
    <row r="123" spans="1:12">
      <c r="A123" s="138">
        <v>2413</v>
      </c>
      <c r="B123" s="169" t="s">
        <v>36</v>
      </c>
      <c r="C123" s="170"/>
      <c r="D123" s="110">
        <v>15.4</v>
      </c>
      <c r="E123" s="108">
        <v>5000</v>
      </c>
      <c r="F123" s="109">
        <f t="shared" si="10"/>
        <v>3.0800000000000003E-3</v>
      </c>
      <c r="G123" s="110"/>
      <c r="H123" s="108"/>
      <c r="I123" s="109">
        <f>F123</f>
        <v>3.0800000000000003E-3</v>
      </c>
      <c r="J123" s="110">
        <v>0.05</v>
      </c>
      <c r="K123" s="108" t="s">
        <v>14</v>
      </c>
      <c r="L123" s="109" t="s">
        <v>15</v>
      </c>
    </row>
    <row r="124" spans="1:12">
      <c r="A124" s="138">
        <v>2414</v>
      </c>
      <c r="B124" s="169" t="s">
        <v>37</v>
      </c>
      <c r="C124" s="170"/>
      <c r="D124" s="110">
        <v>1.1000000000000001</v>
      </c>
      <c r="E124" s="108">
        <v>1000</v>
      </c>
      <c r="F124" s="109">
        <v>1.1000000000000001E-3</v>
      </c>
      <c r="G124" s="110">
        <v>8.9999999999999993E-3</v>
      </c>
      <c r="H124" s="108">
        <v>10</v>
      </c>
      <c r="I124" s="109">
        <v>8.9999999999999998E-4</v>
      </c>
      <c r="J124" s="110">
        <v>0.05</v>
      </c>
      <c r="K124" s="108" t="s">
        <v>14</v>
      </c>
      <c r="L124" s="109" t="s">
        <v>16</v>
      </c>
    </row>
    <row r="125" spans="1:12">
      <c r="A125" s="138">
        <v>2415</v>
      </c>
      <c r="B125" s="169" t="s">
        <v>38</v>
      </c>
      <c r="C125" s="170"/>
      <c r="D125" s="110">
        <v>24.8</v>
      </c>
      <c r="E125" s="108">
        <v>1000</v>
      </c>
      <c r="F125" s="109">
        <v>2.4799999999999999E-2</v>
      </c>
      <c r="G125" s="110">
        <v>0.09</v>
      </c>
      <c r="H125" s="108">
        <v>50</v>
      </c>
      <c r="I125" s="109">
        <v>1.8E-3</v>
      </c>
      <c r="J125" s="110">
        <v>0.05</v>
      </c>
      <c r="K125" s="108" t="s">
        <v>14</v>
      </c>
      <c r="L125" s="109" t="s">
        <v>17</v>
      </c>
    </row>
    <row r="126" spans="1:12">
      <c r="A126" s="138">
        <v>2416</v>
      </c>
      <c r="B126" s="169" t="s">
        <v>39</v>
      </c>
      <c r="C126" s="170"/>
      <c r="D126" s="110">
        <v>36.5</v>
      </c>
      <c r="E126" s="108">
        <v>5000</v>
      </c>
      <c r="F126" s="109">
        <f>D126/E126</f>
        <v>7.3000000000000001E-3</v>
      </c>
      <c r="G126" s="110"/>
      <c r="H126" s="108"/>
      <c r="I126" s="109">
        <f>F126</f>
        <v>7.3000000000000001E-3</v>
      </c>
      <c r="J126" s="110">
        <v>1</v>
      </c>
      <c r="K126" s="108" t="s">
        <v>16</v>
      </c>
      <c r="L126" s="109" t="s">
        <v>16</v>
      </c>
    </row>
    <row r="127" spans="1:12">
      <c r="A127" s="138">
        <v>2417</v>
      </c>
      <c r="B127" s="169" t="s">
        <v>280</v>
      </c>
      <c r="C127" s="170"/>
      <c r="D127" s="110">
        <v>15.4</v>
      </c>
      <c r="E127" s="108">
        <v>1000</v>
      </c>
      <c r="F127" s="109">
        <v>1.54E-2</v>
      </c>
      <c r="G127" s="110">
        <v>3.6</v>
      </c>
      <c r="H127" s="108">
        <v>50</v>
      </c>
      <c r="I127" s="109">
        <v>7.1999999999999995E-2</v>
      </c>
      <c r="J127" s="110">
        <v>0.05</v>
      </c>
      <c r="K127" s="108" t="s">
        <v>40</v>
      </c>
      <c r="L127" s="109" t="s">
        <v>40</v>
      </c>
    </row>
    <row r="128" spans="1:12">
      <c r="A128" s="138">
        <v>2418</v>
      </c>
      <c r="B128" s="169" t="s">
        <v>41</v>
      </c>
      <c r="C128" s="170"/>
      <c r="D128" s="110">
        <v>1.4E-3</v>
      </c>
      <c r="E128" s="108">
        <v>1000</v>
      </c>
      <c r="F128" s="109">
        <f>D128/E128</f>
        <v>1.3999999999999999E-6</v>
      </c>
      <c r="G128" s="110">
        <v>6.8999999999999997E-4</v>
      </c>
      <c r="H128" s="108">
        <v>10</v>
      </c>
      <c r="I128" s="109">
        <f>G128/H128</f>
        <v>6.8999999999999997E-5</v>
      </c>
      <c r="J128" s="110">
        <v>0.5</v>
      </c>
      <c r="K128" s="108" t="s">
        <v>18</v>
      </c>
      <c r="L128" s="109" t="s">
        <v>16</v>
      </c>
    </row>
    <row r="129" spans="1:12">
      <c r="A129" s="138">
        <v>2419</v>
      </c>
      <c r="B129" s="169" t="s">
        <v>116</v>
      </c>
      <c r="C129" s="170"/>
      <c r="D129" s="110">
        <v>291</v>
      </c>
      <c r="E129" s="108">
        <v>1000</v>
      </c>
      <c r="F129" s="109">
        <v>0.29099999999999998</v>
      </c>
      <c r="G129" s="110">
        <v>9.43</v>
      </c>
      <c r="H129" s="108">
        <v>10</v>
      </c>
      <c r="I129" s="109">
        <v>0.94299999999999995</v>
      </c>
      <c r="J129" s="110">
        <v>0.05</v>
      </c>
      <c r="K129" s="108" t="s">
        <v>14</v>
      </c>
      <c r="L129" s="109" t="s">
        <v>16</v>
      </c>
    </row>
    <row r="130" spans="1:12">
      <c r="A130" s="138">
        <v>2420</v>
      </c>
      <c r="B130" s="169" t="s">
        <v>281</v>
      </c>
      <c r="C130" s="170"/>
      <c r="D130" s="144">
        <v>24.1</v>
      </c>
      <c r="E130" s="130">
        <v>1000</v>
      </c>
      <c r="F130" s="131">
        <f>D130/E130</f>
        <v>2.41E-2</v>
      </c>
      <c r="G130" s="110"/>
      <c r="H130" s="108"/>
      <c r="I130" s="131">
        <v>2.41E-2</v>
      </c>
      <c r="J130" s="132">
        <v>0.05</v>
      </c>
      <c r="K130" s="133" t="s">
        <v>14</v>
      </c>
      <c r="L130" s="109" t="s">
        <v>16</v>
      </c>
    </row>
    <row r="131" spans="1:12">
      <c r="A131" s="138">
        <v>2421</v>
      </c>
      <c r="B131" s="169" t="s">
        <v>282</v>
      </c>
      <c r="C131" s="170"/>
      <c r="D131" s="110">
        <v>2.7E-2</v>
      </c>
      <c r="E131" s="108">
        <v>1000</v>
      </c>
      <c r="F131" s="109">
        <f>D131/E131</f>
        <v>2.6999999999999999E-5</v>
      </c>
      <c r="G131" s="110">
        <v>8.5000000000000006E-3</v>
      </c>
      <c r="H131" s="108">
        <v>20</v>
      </c>
      <c r="I131" s="109">
        <f>G131/H131</f>
        <v>4.2500000000000003E-4</v>
      </c>
      <c r="J131" s="110">
        <v>0.05</v>
      </c>
      <c r="K131" s="108" t="s">
        <v>14</v>
      </c>
      <c r="L131" s="109" t="s">
        <v>16</v>
      </c>
    </row>
    <row r="132" spans="1:12" ht="13.5" thickBot="1">
      <c r="A132" s="138">
        <v>2422</v>
      </c>
      <c r="B132" s="167" t="s">
        <v>283</v>
      </c>
      <c r="C132" s="168"/>
      <c r="D132" s="115">
        <v>100</v>
      </c>
      <c r="E132" s="113">
        <v>1000</v>
      </c>
      <c r="F132" s="114">
        <f>D132/E132</f>
        <v>0.1</v>
      </c>
      <c r="G132" s="115"/>
      <c r="H132" s="113"/>
      <c r="I132" s="114">
        <v>0.1</v>
      </c>
      <c r="J132" s="115">
        <v>0.05</v>
      </c>
      <c r="K132" s="113" t="s">
        <v>14</v>
      </c>
      <c r="L132" s="114" t="s">
        <v>16</v>
      </c>
    </row>
    <row r="133" spans="1:12" ht="13.5" thickBot="1">
      <c r="A133" s="116"/>
      <c r="B133" s="140"/>
      <c r="C133" s="140"/>
      <c r="D133" s="141"/>
      <c r="E133" s="142"/>
      <c r="F133" s="143"/>
      <c r="G133" s="119"/>
      <c r="H133" s="119"/>
      <c r="I133" s="143"/>
      <c r="J133" s="142"/>
      <c r="K133" s="141"/>
      <c r="L133" s="141"/>
    </row>
    <row r="134" spans="1:12" ht="16.5" thickBot="1">
      <c r="A134" s="121"/>
      <c r="B134" s="171" t="s">
        <v>42</v>
      </c>
      <c r="C134" s="172"/>
      <c r="D134" s="99"/>
      <c r="E134" s="99"/>
      <c r="F134" s="99"/>
      <c r="G134" s="99"/>
      <c r="H134" s="99"/>
      <c r="I134" s="99"/>
      <c r="J134" s="99"/>
      <c r="K134" s="99"/>
      <c r="L134" s="100"/>
    </row>
    <row r="135" spans="1:12">
      <c r="A135" s="137">
        <v>2501</v>
      </c>
      <c r="B135" s="169" t="s">
        <v>43</v>
      </c>
      <c r="C135" s="170"/>
      <c r="D135" s="127">
        <v>250</v>
      </c>
      <c r="E135" s="125">
        <v>1000</v>
      </c>
      <c r="F135" s="126">
        <f>D135/E135</f>
        <v>0.25</v>
      </c>
      <c r="G135" s="127"/>
      <c r="H135" s="125"/>
      <c r="I135" s="126">
        <f>F135</f>
        <v>0.25</v>
      </c>
      <c r="J135" s="127">
        <v>1</v>
      </c>
      <c r="K135" s="125" t="s">
        <v>28</v>
      </c>
      <c r="L135" s="126" t="s">
        <v>15</v>
      </c>
    </row>
    <row r="136" spans="1:12">
      <c r="A136" s="138">
        <v>2502</v>
      </c>
      <c r="B136" s="169" t="s">
        <v>284</v>
      </c>
      <c r="C136" s="170"/>
      <c r="D136" s="110">
        <v>100</v>
      </c>
      <c r="E136" s="108">
        <v>1000</v>
      </c>
      <c r="F136" s="109">
        <v>0.1</v>
      </c>
      <c r="G136" s="110">
        <v>100</v>
      </c>
      <c r="H136" s="108">
        <v>10</v>
      </c>
      <c r="I136" s="109">
        <v>10</v>
      </c>
      <c r="J136" s="110">
        <v>1</v>
      </c>
      <c r="K136" s="108" t="s">
        <v>28</v>
      </c>
      <c r="L136" s="109" t="s">
        <v>16</v>
      </c>
    </row>
    <row r="137" spans="1:12">
      <c r="A137" s="138">
        <v>2503</v>
      </c>
      <c r="B137" s="169" t="s">
        <v>44</v>
      </c>
      <c r="C137" s="170"/>
      <c r="D137" s="110">
        <v>885</v>
      </c>
      <c r="E137" s="108">
        <v>5000</v>
      </c>
      <c r="F137" s="109">
        <v>0.17699999999999999</v>
      </c>
      <c r="G137" s="110"/>
      <c r="H137" s="108"/>
      <c r="I137" s="109">
        <v>0.17699999999999999</v>
      </c>
      <c r="J137" s="110">
        <v>0.05</v>
      </c>
      <c r="K137" s="108" t="s">
        <v>14</v>
      </c>
      <c r="L137" s="109" t="s">
        <v>17</v>
      </c>
    </row>
    <row r="138" spans="1:12">
      <c r="A138" s="138">
        <v>2504</v>
      </c>
      <c r="B138" s="169" t="s">
        <v>45</v>
      </c>
      <c r="C138" s="170"/>
      <c r="D138" s="110">
        <v>160</v>
      </c>
      <c r="E138" s="108">
        <v>1000</v>
      </c>
      <c r="F138" s="109">
        <f t="shared" ref="F138:F146" si="11">D138/E138</f>
        <v>0.16</v>
      </c>
      <c r="G138" s="110"/>
      <c r="H138" s="108"/>
      <c r="I138" s="109">
        <f>F138</f>
        <v>0.16</v>
      </c>
      <c r="J138" s="110">
        <v>0.05</v>
      </c>
      <c r="K138" s="108" t="s">
        <v>40</v>
      </c>
      <c r="L138" s="109" t="s">
        <v>40</v>
      </c>
    </row>
    <row r="139" spans="1:12">
      <c r="A139" s="138">
        <v>2505</v>
      </c>
      <c r="B139" s="169" t="s">
        <v>285</v>
      </c>
      <c r="C139" s="170"/>
      <c r="D139" s="110">
        <v>100</v>
      </c>
      <c r="E139" s="108">
        <v>1000</v>
      </c>
      <c r="F139" s="109">
        <f t="shared" si="11"/>
        <v>0.1</v>
      </c>
      <c r="G139" s="110">
        <v>100</v>
      </c>
      <c r="H139" s="108">
        <v>50</v>
      </c>
      <c r="I139" s="109">
        <f t="shared" ref="I139:I146" si="12">G139/H139</f>
        <v>2</v>
      </c>
      <c r="J139" s="110">
        <v>1</v>
      </c>
      <c r="K139" s="108" t="s">
        <v>40</v>
      </c>
      <c r="L139" s="109" t="s">
        <v>40</v>
      </c>
    </row>
    <row r="140" spans="1:12">
      <c r="A140" s="138">
        <v>2506</v>
      </c>
      <c r="B140" s="169" t="s">
        <v>46</v>
      </c>
      <c r="C140" s="170"/>
      <c r="D140" s="110">
        <v>825</v>
      </c>
      <c r="E140" s="108">
        <v>1000</v>
      </c>
      <c r="F140" s="109">
        <f t="shared" si="11"/>
        <v>0.82499999999999996</v>
      </c>
      <c r="G140" s="110">
        <v>80</v>
      </c>
      <c r="H140" s="108">
        <v>50</v>
      </c>
      <c r="I140" s="109">
        <f t="shared" si="12"/>
        <v>1.6</v>
      </c>
      <c r="J140" s="110">
        <v>0.05</v>
      </c>
      <c r="K140" s="108" t="s">
        <v>14</v>
      </c>
      <c r="L140" s="109" t="s">
        <v>17</v>
      </c>
    </row>
    <row r="141" spans="1:12">
      <c r="A141" s="138">
        <v>2507</v>
      </c>
      <c r="B141" s="169" t="s">
        <v>286</v>
      </c>
      <c r="C141" s="170"/>
      <c r="D141" s="110">
        <v>40</v>
      </c>
      <c r="E141" s="108">
        <v>1000</v>
      </c>
      <c r="F141" s="109">
        <f t="shared" si="11"/>
        <v>0.04</v>
      </c>
      <c r="G141" s="110">
        <v>12</v>
      </c>
      <c r="H141" s="108">
        <v>10</v>
      </c>
      <c r="I141" s="109">
        <f t="shared" si="12"/>
        <v>1.2</v>
      </c>
      <c r="J141" s="110">
        <v>1</v>
      </c>
      <c r="K141" s="108" t="s">
        <v>28</v>
      </c>
      <c r="L141" s="109" t="s">
        <v>15</v>
      </c>
    </row>
    <row r="142" spans="1:12">
      <c r="A142" s="138">
        <v>2508</v>
      </c>
      <c r="B142" s="169" t="s">
        <v>287</v>
      </c>
      <c r="C142" s="170"/>
      <c r="D142" s="110">
        <v>100</v>
      </c>
      <c r="E142" s="108">
        <v>1000</v>
      </c>
      <c r="F142" s="109">
        <f t="shared" si="11"/>
        <v>0.1</v>
      </c>
      <c r="G142" s="110">
        <v>5.8</v>
      </c>
      <c r="H142" s="108">
        <v>10</v>
      </c>
      <c r="I142" s="109">
        <f t="shared" si="12"/>
        <v>0.57999999999999996</v>
      </c>
      <c r="J142" s="110">
        <v>1</v>
      </c>
      <c r="K142" s="108" t="s">
        <v>28</v>
      </c>
      <c r="L142" s="109" t="s">
        <v>15</v>
      </c>
    </row>
    <row r="143" spans="1:12">
      <c r="A143" s="138">
        <v>2509</v>
      </c>
      <c r="B143" s="169" t="s">
        <v>47</v>
      </c>
      <c r="C143" s="170"/>
      <c r="D143" s="110">
        <v>494</v>
      </c>
      <c r="E143" s="108">
        <v>1000</v>
      </c>
      <c r="F143" s="109">
        <f t="shared" si="11"/>
        <v>0.49399999999999999</v>
      </c>
      <c r="G143" s="110">
        <v>64</v>
      </c>
      <c r="H143" s="108">
        <v>50</v>
      </c>
      <c r="I143" s="109">
        <f t="shared" si="12"/>
        <v>1.28</v>
      </c>
      <c r="J143" s="110">
        <v>0.05</v>
      </c>
      <c r="K143" s="108" t="s">
        <v>14</v>
      </c>
      <c r="L143" s="109" t="s">
        <v>15</v>
      </c>
    </row>
    <row r="144" spans="1:12">
      <c r="A144" s="138">
        <v>2510</v>
      </c>
      <c r="B144" s="169" t="s">
        <v>288</v>
      </c>
      <c r="C144" s="170"/>
      <c r="D144" s="110">
        <v>100</v>
      </c>
      <c r="E144" s="108">
        <v>1000</v>
      </c>
      <c r="F144" s="109">
        <f t="shared" si="11"/>
        <v>0.1</v>
      </c>
      <c r="G144" s="110">
        <v>100</v>
      </c>
      <c r="H144" s="108">
        <v>10</v>
      </c>
      <c r="I144" s="109">
        <f t="shared" si="12"/>
        <v>10</v>
      </c>
      <c r="J144" s="110">
        <v>0.05</v>
      </c>
      <c r="K144" s="108" t="s">
        <v>14</v>
      </c>
      <c r="L144" s="109" t="s">
        <v>17</v>
      </c>
    </row>
    <row r="145" spans="1:12">
      <c r="A145" s="138">
        <v>2511</v>
      </c>
      <c r="B145" s="169" t="s">
        <v>48</v>
      </c>
      <c r="C145" s="170"/>
      <c r="D145" s="110">
        <v>121</v>
      </c>
      <c r="E145" s="108">
        <v>1000</v>
      </c>
      <c r="F145" s="109">
        <f t="shared" si="11"/>
        <v>0.121</v>
      </c>
      <c r="G145" s="110">
        <v>22</v>
      </c>
      <c r="H145" s="108">
        <v>50</v>
      </c>
      <c r="I145" s="109">
        <f t="shared" si="12"/>
        <v>0.44</v>
      </c>
      <c r="J145" s="110">
        <v>0.5</v>
      </c>
      <c r="K145" s="108" t="s">
        <v>18</v>
      </c>
      <c r="L145" s="109" t="s">
        <v>15</v>
      </c>
    </row>
    <row r="146" spans="1:12">
      <c r="A146" s="138">
        <v>2512</v>
      </c>
      <c r="B146" s="169" t="s">
        <v>289</v>
      </c>
      <c r="C146" s="170"/>
      <c r="D146" s="110">
        <v>650</v>
      </c>
      <c r="E146" s="108">
        <v>1000</v>
      </c>
      <c r="F146" s="109">
        <f t="shared" si="11"/>
        <v>0.65</v>
      </c>
      <c r="G146" s="110">
        <v>25</v>
      </c>
      <c r="H146" s="108">
        <v>50</v>
      </c>
      <c r="I146" s="109">
        <f t="shared" si="12"/>
        <v>0.5</v>
      </c>
      <c r="J146" s="110">
        <v>1</v>
      </c>
      <c r="K146" s="108" t="s">
        <v>28</v>
      </c>
      <c r="L146" s="109" t="s">
        <v>15</v>
      </c>
    </row>
    <row r="147" spans="1:12">
      <c r="A147" s="138">
        <v>2513</v>
      </c>
      <c r="B147" s="169" t="s">
        <v>49</v>
      </c>
      <c r="C147" s="170"/>
      <c r="D147" s="110">
        <v>5.5</v>
      </c>
      <c r="E147" s="108">
        <v>1000</v>
      </c>
      <c r="F147" s="109">
        <v>5.4999999999999997E-3</v>
      </c>
      <c r="G147" s="110">
        <v>0.66</v>
      </c>
      <c r="H147" s="108">
        <v>10</v>
      </c>
      <c r="I147" s="109">
        <v>6.6000000000000003E-2</v>
      </c>
      <c r="J147" s="110">
        <v>0.05</v>
      </c>
      <c r="K147" s="108" t="s">
        <v>14</v>
      </c>
      <c r="L147" s="109" t="s">
        <v>15</v>
      </c>
    </row>
    <row r="148" spans="1:12">
      <c r="A148" s="138">
        <v>2514</v>
      </c>
      <c r="B148" s="169" t="s">
        <v>290</v>
      </c>
      <c r="C148" s="170"/>
      <c r="D148" s="110">
        <v>1000</v>
      </c>
      <c r="E148" s="108">
        <v>1000</v>
      </c>
      <c r="F148" s="109">
        <f>D148/E148</f>
        <v>1</v>
      </c>
      <c r="G148" s="110">
        <v>423</v>
      </c>
      <c r="H148" s="108">
        <v>10</v>
      </c>
      <c r="I148" s="109">
        <f>G148/H148</f>
        <v>42.3</v>
      </c>
      <c r="J148" s="110">
        <v>0.5</v>
      </c>
      <c r="K148" s="108" t="s">
        <v>18</v>
      </c>
      <c r="L148" s="109" t="s">
        <v>15</v>
      </c>
    </row>
    <row r="149" spans="1:12">
      <c r="A149" s="138">
        <v>2515</v>
      </c>
      <c r="B149" s="169" t="s">
        <v>50</v>
      </c>
      <c r="C149" s="170"/>
      <c r="D149" s="110">
        <v>100</v>
      </c>
      <c r="E149" s="108">
        <v>1000</v>
      </c>
      <c r="F149" s="109">
        <f>D149/E149</f>
        <v>0.1</v>
      </c>
      <c r="G149" s="110"/>
      <c r="H149" s="108"/>
      <c r="I149" s="109">
        <f>F149</f>
        <v>0.1</v>
      </c>
      <c r="J149" s="110">
        <v>1</v>
      </c>
      <c r="K149" s="108" t="s">
        <v>40</v>
      </c>
      <c r="L149" s="109" t="s">
        <v>40</v>
      </c>
    </row>
    <row r="150" spans="1:12">
      <c r="A150" s="138">
        <v>2516</v>
      </c>
      <c r="B150" s="169" t="s">
        <v>51</v>
      </c>
      <c r="C150" s="170"/>
      <c r="D150" s="110">
        <v>250</v>
      </c>
      <c r="E150" s="108">
        <v>1000</v>
      </c>
      <c r="F150" s="109">
        <f>D150/E150</f>
        <v>0.25</v>
      </c>
      <c r="G150" s="110"/>
      <c r="H150" s="108"/>
      <c r="I150" s="109">
        <f>F150</f>
        <v>0.25</v>
      </c>
      <c r="J150" s="110">
        <v>0.05</v>
      </c>
      <c r="K150" s="108" t="s">
        <v>40</v>
      </c>
      <c r="L150" s="145" t="s">
        <v>40</v>
      </c>
    </row>
    <row r="151" spans="1:12">
      <c r="A151" s="138">
        <v>2517</v>
      </c>
      <c r="B151" s="169" t="s">
        <v>291</v>
      </c>
      <c r="C151" s="170"/>
      <c r="D151" s="110">
        <v>100</v>
      </c>
      <c r="E151" s="108">
        <v>1000</v>
      </c>
      <c r="F151" s="109">
        <f>D151/E151</f>
        <v>0.1</v>
      </c>
      <c r="G151" s="110"/>
      <c r="H151" s="108"/>
      <c r="I151" s="109">
        <f>F151</f>
        <v>0.1</v>
      </c>
      <c r="J151" s="110">
        <v>0.05</v>
      </c>
      <c r="K151" s="108" t="s">
        <v>14</v>
      </c>
      <c r="L151" s="109" t="s">
        <v>17</v>
      </c>
    </row>
    <row r="152" spans="1:12">
      <c r="A152" s="138">
        <v>2518</v>
      </c>
      <c r="B152" s="169" t="s">
        <v>292</v>
      </c>
      <c r="C152" s="170"/>
      <c r="D152" s="110">
        <v>100</v>
      </c>
      <c r="E152" s="108">
        <v>1000</v>
      </c>
      <c r="F152" s="109">
        <f>D152/E152</f>
        <v>0.1</v>
      </c>
      <c r="G152" s="110"/>
      <c r="H152" s="108"/>
      <c r="I152" s="109">
        <f>F152</f>
        <v>0.1</v>
      </c>
      <c r="J152" s="110">
        <v>0.05</v>
      </c>
      <c r="K152" s="108" t="s">
        <v>14</v>
      </c>
      <c r="L152" s="109" t="s">
        <v>17</v>
      </c>
    </row>
    <row r="153" spans="1:12">
      <c r="A153" s="138">
        <v>2519</v>
      </c>
      <c r="B153" s="169" t="s">
        <v>293</v>
      </c>
      <c r="C153" s="170"/>
      <c r="D153" s="110">
        <v>3.6</v>
      </c>
      <c r="E153" s="108">
        <v>1000</v>
      </c>
      <c r="F153" s="109">
        <v>3.5999999999999999E-3</v>
      </c>
      <c r="G153" s="110">
        <v>0.47</v>
      </c>
      <c r="H153" s="108">
        <v>10</v>
      </c>
      <c r="I153" s="109">
        <v>4.7E-2</v>
      </c>
      <c r="J153" s="110">
        <v>0.05</v>
      </c>
      <c r="K153" s="108" t="s">
        <v>14</v>
      </c>
      <c r="L153" s="109" t="s">
        <v>16</v>
      </c>
    </row>
    <row r="154" spans="1:12">
      <c r="A154" s="138">
        <v>2520</v>
      </c>
      <c r="B154" s="169" t="s">
        <v>294</v>
      </c>
      <c r="C154" s="170"/>
      <c r="D154" s="110">
        <v>100</v>
      </c>
      <c r="E154" s="108">
        <v>1000</v>
      </c>
      <c r="F154" s="109">
        <v>0.1</v>
      </c>
      <c r="G154" s="110">
        <v>100</v>
      </c>
      <c r="H154" s="108">
        <v>50</v>
      </c>
      <c r="I154" s="109">
        <v>2</v>
      </c>
      <c r="J154" s="110">
        <v>0.05</v>
      </c>
      <c r="K154" s="108" t="s">
        <v>14</v>
      </c>
      <c r="L154" s="109" t="s">
        <v>17</v>
      </c>
    </row>
    <row r="155" spans="1:12">
      <c r="A155" s="138">
        <v>2521</v>
      </c>
      <c r="B155" s="169" t="s">
        <v>295</v>
      </c>
      <c r="C155" s="170"/>
      <c r="D155" s="110">
        <v>21</v>
      </c>
      <c r="E155" s="108">
        <v>10000</v>
      </c>
      <c r="F155" s="109">
        <f t="shared" ref="F155:F163" si="13">D155/E155</f>
        <v>2.0999999999999999E-3</v>
      </c>
      <c r="G155" s="110"/>
      <c r="H155" s="108"/>
      <c r="I155" s="109">
        <f>+F155</f>
        <v>2.0999999999999999E-3</v>
      </c>
      <c r="J155" s="110">
        <v>0.05</v>
      </c>
      <c r="K155" s="108" t="s">
        <v>14</v>
      </c>
      <c r="L155" s="109" t="s">
        <v>17</v>
      </c>
    </row>
    <row r="156" spans="1:12">
      <c r="A156" s="138">
        <v>2522</v>
      </c>
      <c r="B156" s="169" t="s">
        <v>296</v>
      </c>
      <c r="C156" s="170"/>
      <c r="D156" s="110">
        <v>100</v>
      </c>
      <c r="E156" s="108">
        <v>1000</v>
      </c>
      <c r="F156" s="109">
        <f t="shared" si="13"/>
        <v>0.1</v>
      </c>
      <c r="G156" s="110"/>
      <c r="H156" s="108"/>
      <c r="I156" s="109">
        <f>F156</f>
        <v>0.1</v>
      </c>
      <c r="J156" s="110">
        <v>0.05</v>
      </c>
      <c r="K156" s="108" t="s">
        <v>14</v>
      </c>
      <c r="L156" s="109" t="s">
        <v>16</v>
      </c>
    </row>
    <row r="157" spans="1:12">
      <c r="A157" s="138">
        <v>2523</v>
      </c>
      <c r="B157" s="169" t="s">
        <v>297</v>
      </c>
      <c r="C157" s="170"/>
      <c r="D157" s="110">
        <v>207</v>
      </c>
      <c r="E157" s="108">
        <v>1000</v>
      </c>
      <c r="F157" s="109">
        <f t="shared" si="13"/>
        <v>0.20699999999999999</v>
      </c>
      <c r="G157" s="110"/>
      <c r="H157" s="108"/>
      <c r="I157" s="109">
        <f>F157</f>
        <v>0.20699999999999999</v>
      </c>
      <c r="J157" s="110">
        <v>1</v>
      </c>
      <c r="K157" s="108" t="s">
        <v>40</v>
      </c>
      <c r="L157" s="109" t="s">
        <v>40</v>
      </c>
    </row>
    <row r="158" spans="1:12">
      <c r="A158" s="138">
        <v>2524</v>
      </c>
      <c r="B158" s="169" t="s">
        <v>52</v>
      </c>
      <c r="C158" s="170"/>
      <c r="D158" s="110">
        <v>410</v>
      </c>
      <c r="E158" s="108">
        <v>1000</v>
      </c>
      <c r="F158" s="109">
        <f t="shared" si="13"/>
        <v>0.41</v>
      </c>
      <c r="G158" s="110"/>
      <c r="H158" s="108"/>
      <c r="I158" s="109">
        <f>F158</f>
        <v>0.41</v>
      </c>
      <c r="J158" s="110">
        <v>0.05</v>
      </c>
      <c r="K158" s="108" t="s">
        <v>14</v>
      </c>
      <c r="L158" s="109" t="s">
        <v>15</v>
      </c>
    </row>
    <row r="159" spans="1:12">
      <c r="A159" s="138">
        <v>2525</v>
      </c>
      <c r="B159" s="169" t="s">
        <v>53</v>
      </c>
      <c r="C159" s="170"/>
      <c r="D159" s="110">
        <v>14</v>
      </c>
      <c r="E159" s="108">
        <v>1000</v>
      </c>
      <c r="F159" s="109">
        <f t="shared" si="13"/>
        <v>1.4E-2</v>
      </c>
      <c r="G159" s="110"/>
      <c r="H159" s="108"/>
      <c r="I159" s="109">
        <f>F159</f>
        <v>1.4E-2</v>
      </c>
      <c r="J159" s="110">
        <v>1</v>
      </c>
      <c r="K159" s="108" t="s">
        <v>40</v>
      </c>
      <c r="L159" s="109" t="s">
        <v>40</v>
      </c>
    </row>
    <row r="160" spans="1:12">
      <c r="A160" s="138">
        <v>2526</v>
      </c>
      <c r="B160" s="169" t="s">
        <v>298</v>
      </c>
      <c r="C160" s="170"/>
      <c r="D160" s="110">
        <v>4.9000000000000004</v>
      </c>
      <c r="E160" s="108">
        <v>1000</v>
      </c>
      <c r="F160" s="109">
        <f t="shared" si="13"/>
        <v>4.9000000000000007E-3</v>
      </c>
      <c r="G160" s="110">
        <v>0.7</v>
      </c>
      <c r="H160" s="108">
        <v>50</v>
      </c>
      <c r="I160" s="109">
        <f>G160/H160</f>
        <v>1.3999999999999999E-2</v>
      </c>
      <c r="J160" s="110">
        <v>0.01</v>
      </c>
      <c r="K160" s="108" t="s">
        <v>40</v>
      </c>
      <c r="L160" s="109" t="s">
        <v>40</v>
      </c>
    </row>
    <row r="161" spans="1:12">
      <c r="A161" s="138">
        <v>2527</v>
      </c>
      <c r="B161" s="169" t="s">
        <v>299</v>
      </c>
      <c r="C161" s="170"/>
      <c r="D161" s="110">
        <v>2.4</v>
      </c>
      <c r="E161" s="108">
        <v>1000</v>
      </c>
      <c r="F161" s="109">
        <f t="shared" si="13"/>
        <v>2.3999999999999998E-3</v>
      </c>
      <c r="G161" s="110">
        <v>0.22</v>
      </c>
      <c r="H161" s="108">
        <v>50</v>
      </c>
      <c r="I161" s="109">
        <f>G161/H161</f>
        <v>4.4000000000000003E-3</v>
      </c>
      <c r="J161" s="110">
        <v>0.01</v>
      </c>
      <c r="K161" s="108" t="s">
        <v>40</v>
      </c>
      <c r="L161" s="109" t="s">
        <v>40</v>
      </c>
    </row>
    <row r="162" spans="1:12">
      <c r="A162" s="138">
        <v>2528</v>
      </c>
      <c r="B162" s="169" t="s">
        <v>54</v>
      </c>
      <c r="C162" s="170"/>
      <c r="D162" s="110">
        <v>250</v>
      </c>
      <c r="E162" s="108">
        <v>1000</v>
      </c>
      <c r="F162" s="109">
        <f t="shared" si="13"/>
        <v>0.25</v>
      </c>
      <c r="G162" s="110">
        <v>500</v>
      </c>
      <c r="H162" s="108">
        <v>50</v>
      </c>
      <c r="I162" s="109">
        <v>10</v>
      </c>
      <c r="J162" s="110">
        <v>0.05</v>
      </c>
      <c r="K162" s="108" t="s">
        <v>14</v>
      </c>
      <c r="L162" s="109" t="s">
        <v>17</v>
      </c>
    </row>
    <row r="163" spans="1:12">
      <c r="A163" s="138">
        <v>2529</v>
      </c>
      <c r="B163" s="169" t="s">
        <v>300</v>
      </c>
      <c r="C163" s="170"/>
      <c r="D163" s="110">
        <v>1000</v>
      </c>
      <c r="E163" s="108">
        <v>1000</v>
      </c>
      <c r="F163" s="109">
        <f t="shared" si="13"/>
        <v>1</v>
      </c>
      <c r="G163" s="110"/>
      <c r="H163" s="108"/>
      <c r="I163" s="109">
        <f>F163</f>
        <v>1</v>
      </c>
      <c r="J163" s="110">
        <v>0.05</v>
      </c>
      <c r="K163" s="108" t="s">
        <v>14</v>
      </c>
      <c r="L163" s="109" t="s">
        <v>17</v>
      </c>
    </row>
    <row r="164" spans="1:12">
      <c r="A164" s="138">
        <v>2530</v>
      </c>
      <c r="B164" s="169" t="s">
        <v>301</v>
      </c>
      <c r="C164" s="170"/>
      <c r="D164" s="146">
        <v>100</v>
      </c>
      <c r="E164" s="147">
        <v>1000</v>
      </c>
      <c r="F164" s="148">
        <v>0.1</v>
      </c>
      <c r="G164" s="146">
        <v>100</v>
      </c>
      <c r="H164" s="147">
        <v>50</v>
      </c>
      <c r="I164" s="148">
        <v>2</v>
      </c>
      <c r="J164" s="146">
        <v>0.05</v>
      </c>
      <c r="K164" s="147" t="s">
        <v>14</v>
      </c>
      <c r="L164" s="109" t="s">
        <v>17</v>
      </c>
    </row>
    <row r="165" spans="1:12">
      <c r="A165" s="138">
        <v>2531</v>
      </c>
      <c r="B165" s="169" t="s">
        <v>55</v>
      </c>
      <c r="C165" s="170"/>
      <c r="D165" s="110">
        <v>90</v>
      </c>
      <c r="E165" s="108">
        <v>1000</v>
      </c>
      <c r="F165" s="109">
        <f>D165/E165</f>
        <v>0.09</v>
      </c>
      <c r="G165" s="110">
        <v>0.78</v>
      </c>
      <c r="H165" s="108">
        <v>50</v>
      </c>
      <c r="I165" s="149">
        <f>G165/H165</f>
        <v>1.5600000000000001E-2</v>
      </c>
      <c r="J165" s="110">
        <v>0.05</v>
      </c>
      <c r="K165" s="108" t="s">
        <v>14</v>
      </c>
      <c r="L165" s="109" t="s">
        <v>17</v>
      </c>
    </row>
    <row r="166" spans="1:12">
      <c r="A166" s="138">
        <v>2532</v>
      </c>
      <c r="B166" s="169" t="s">
        <v>56</v>
      </c>
      <c r="C166" s="170"/>
      <c r="D166" s="110">
        <v>1000</v>
      </c>
      <c r="E166" s="108">
        <v>1000</v>
      </c>
      <c r="F166" s="109">
        <f>D166/E166</f>
        <v>1</v>
      </c>
      <c r="G166" s="110"/>
      <c r="H166" s="108"/>
      <c r="I166" s="109">
        <f>F166</f>
        <v>1</v>
      </c>
      <c r="J166" s="110">
        <v>0.5</v>
      </c>
      <c r="K166" s="108" t="s">
        <v>18</v>
      </c>
      <c r="L166" s="109" t="s">
        <v>15</v>
      </c>
    </row>
    <row r="167" spans="1:12">
      <c r="A167" s="138">
        <v>2533</v>
      </c>
      <c r="B167" s="169" t="s">
        <v>57</v>
      </c>
      <c r="C167" s="170"/>
      <c r="D167" s="110">
        <v>250</v>
      </c>
      <c r="E167" s="108">
        <v>5000</v>
      </c>
      <c r="F167" s="109">
        <f>D167/E167</f>
        <v>0.05</v>
      </c>
      <c r="G167" s="110"/>
      <c r="H167" s="108"/>
      <c r="I167" s="109">
        <f>F167</f>
        <v>0.05</v>
      </c>
      <c r="J167" s="110">
        <v>0.5</v>
      </c>
      <c r="K167" s="108" t="s">
        <v>18</v>
      </c>
      <c r="L167" s="109" t="s">
        <v>15</v>
      </c>
    </row>
    <row r="168" spans="1:12">
      <c r="A168" s="138">
        <v>2534</v>
      </c>
      <c r="B168" s="169" t="s">
        <v>58</v>
      </c>
      <c r="C168" s="170"/>
      <c r="D168" s="110">
        <v>1000</v>
      </c>
      <c r="E168" s="108">
        <v>1000</v>
      </c>
      <c r="F168" s="109">
        <f t="shared" ref="F168:F176" si="14">D168/E168</f>
        <v>1</v>
      </c>
      <c r="G168" s="110">
        <v>100</v>
      </c>
      <c r="H168" s="108">
        <v>100</v>
      </c>
      <c r="I168" s="109">
        <f>G168/H168</f>
        <v>1</v>
      </c>
      <c r="J168" s="110">
        <v>0.05</v>
      </c>
      <c r="K168" s="108" t="s">
        <v>40</v>
      </c>
      <c r="L168" s="109" t="s">
        <v>40</v>
      </c>
    </row>
    <row r="169" spans="1:12">
      <c r="A169" s="138">
        <v>2535</v>
      </c>
      <c r="B169" s="169" t="s">
        <v>59</v>
      </c>
      <c r="C169" s="170"/>
      <c r="D169" s="110">
        <v>1000</v>
      </c>
      <c r="E169" s="108">
        <v>1000</v>
      </c>
      <c r="F169" s="109">
        <f t="shared" si="14"/>
        <v>1</v>
      </c>
      <c r="G169" s="110">
        <v>100</v>
      </c>
      <c r="H169" s="108">
        <v>100</v>
      </c>
      <c r="I169" s="109">
        <f>G169/H169</f>
        <v>1</v>
      </c>
      <c r="J169" s="110">
        <v>1</v>
      </c>
      <c r="K169" s="108" t="s">
        <v>40</v>
      </c>
      <c r="L169" s="109" t="s">
        <v>40</v>
      </c>
    </row>
    <row r="170" spans="1:12">
      <c r="A170" s="138">
        <v>2536</v>
      </c>
      <c r="B170" s="169" t="s">
        <v>60</v>
      </c>
      <c r="C170" s="170"/>
      <c r="D170" s="110">
        <v>9100</v>
      </c>
      <c r="E170" s="108">
        <v>5000</v>
      </c>
      <c r="F170" s="109">
        <f t="shared" si="14"/>
        <v>1.82</v>
      </c>
      <c r="G170" s="110"/>
      <c r="H170" s="108"/>
      <c r="I170" s="109">
        <f>F170</f>
        <v>1.82</v>
      </c>
      <c r="J170" s="110">
        <v>0.5</v>
      </c>
      <c r="K170" s="108" t="s">
        <v>18</v>
      </c>
      <c r="L170" s="109" t="s">
        <v>16</v>
      </c>
    </row>
    <row r="171" spans="1:12">
      <c r="A171" s="138">
        <v>2537</v>
      </c>
      <c r="B171" s="169" t="s">
        <v>302</v>
      </c>
      <c r="C171" s="170"/>
      <c r="D171" s="110">
        <v>100</v>
      </c>
      <c r="E171" s="108">
        <v>1000</v>
      </c>
      <c r="F171" s="109">
        <f t="shared" si="14"/>
        <v>0.1</v>
      </c>
      <c r="G171" s="110"/>
      <c r="H171" s="108"/>
      <c r="I171" s="109">
        <f>F171</f>
        <v>0.1</v>
      </c>
      <c r="J171" s="110">
        <v>1</v>
      </c>
      <c r="K171" s="108" t="s">
        <v>40</v>
      </c>
      <c r="L171" s="109" t="s">
        <v>40</v>
      </c>
    </row>
    <row r="172" spans="1:12">
      <c r="A172" s="138">
        <v>2538</v>
      </c>
      <c r="B172" s="169" t="s">
        <v>303</v>
      </c>
      <c r="C172" s="170"/>
      <c r="D172" s="110">
        <v>1000</v>
      </c>
      <c r="E172" s="108">
        <v>10000</v>
      </c>
      <c r="F172" s="109">
        <f t="shared" si="14"/>
        <v>0.1</v>
      </c>
      <c r="G172" s="110"/>
      <c r="H172" s="108"/>
      <c r="I172" s="109">
        <f>F172</f>
        <v>0.1</v>
      </c>
      <c r="J172" s="110">
        <v>1</v>
      </c>
      <c r="K172" s="108" t="s">
        <v>28</v>
      </c>
      <c r="L172" s="109" t="s">
        <v>15</v>
      </c>
    </row>
    <row r="173" spans="1:12">
      <c r="A173" s="138">
        <v>2539</v>
      </c>
      <c r="B173" s="169" t="s">
        <v>304</v>
      </c>
      <c r="C173" s="170"/>
      <c r="D173" s="110">
        <v>1000</v>
      </c>
      <c r="E173" s="108">
        <v>10000</v>
      </c>
      <c r="F173" s="109">
        <f t="shared" si="14"/>
        <v>0.1</v>
      </c>
      <c r="G173" s="110"/>
      <c r="H173" s="108"/>
      <c r="I173" s="109">
        <f>F173</f>
        <v>0.1</v>
      </c>
      <c r="J173" s="110">
        <v>0.05</v>
      </c>
      <c r="K173" s="108" t="s">
        <v>14</v>
      </c>
      <c r="L173" s="109" t="s">
        <v>17</v>
      </c>
    </row>
    <row r="174" spans="1:12">
      <c r="A174" s="138">
        <v>2540</v>
      </c>
      <c r="B174" s="169" t="s">
        <v>117</v>
      </c>
      <c r="C174" s="170"/>
      <c r="D174" s="110">
        <v>450</v>
      </c>
      <c r="E174" s="108">
        <v>1000</v>
      </c>
      <c r="F174" s="109">
        <f t="shared" si="14"/>
        <v>0.45</v>
      </c>
      <c r="G174" s="110"/>
      <c r="H174" s="108"/>
      <c r="I174" s="109">
        <f>F174</f>
        <v>0.45</v>
      </c>
      <c r="J174" s="110">
        <v>0.05</v>
      </c>
      <c r="K174" s="108" t="s">
        <v>14</v>
      </c>
      <c r="L174" s="109" t="s">
        <v>16</v>
      </c>
    </row>
    <row r="175" spans="1:12">
      <c r="A175" s="138">
        <v>2541</v>
      </c>
      <c r="B175" s="169" t="s">
        <v>118</v>
      </c>
      <c r="C175" s="170"/>
      <c r="D175" s="110">
        <v>230</v>
      </c>
      <c r="E175" s="108">
        <v>1000</v>
      </c>
      <c r="F175" s="109">
        <f>D175/E175</f>
        <v>0.23</v>
      </c>
      <c r="G175" s="110">
        <v>31</v>
      </c>
      <c r="H175" s="108">
        <v>100</v>
      </c>
      <c r="I175" s="109">
        <f>+G175/H175</f>
        <v>0.31</v>
      </c>
      <c r="J175" s="110">
        <v>0.15</v>
      </c>
      <c r="K175" s="108" t="s">
        <v>14</v>
      </c>
      <c r="L175" s="109" t="s">
        <v>15</v>
      </c>
    </row>
    <row r="176" spans="1:12">
      <c r="A176" s="138">
        <v>2542</v>
      </c>
      <c r="B176" s="169" t="s">
        <v>61</v>
      </c>
      <c r="C176" s="170"/>
      <c r="D176" s="110">
        <v>30</v>
      </c>
      <c r="E176" s="108">
        <v>1000</v>
      </c>
      <c r="F176" s="109">
        <f t="shared" si="14"/>
        <v>0.03</v>
      </c>
      <c r="G176" s="110"/>
      <c r="H176" s="108"/>
      <c r="I176" s="109">
        <f>F176</f>
        <v>0.03</v>
      </c>
      <c r="J176" s="110">
        <v>0.05</v>
      </c>
      <c r="K176" s="108" t="s">
        <v>40</v>
      </c>
      <c r="L176" s="109" t="s">
        <v>40</v>
      </c>
    </row>
    <row r="177" spans="1:12">
      <c r="A177" s="138">
        <v>2543</v>
      </c>
      <c r="B177" s="169" t="s">
        <v>305</v>
      </c>
      <c r="C177" s="170"/>
      <c r="D177" s="110">
        <v>28</v>
      </c>
      <c r="E177" s="108">
        <v>1000</v>
      </c>
      <c r="F177" s="109">
        <f>D177/E177</f>
        <v>2.8000000000000001E-2</v>
      </c>
      <c r="G177" s="110">
        <v>0.05</v>
      </c>
      <c r="H177" s="108">
        <v>10</v>
      </c>
      <c r="I177" s="109">
        <f>G177/H177</f>
        <v>5.0000000000000001E-3</v>
      </c>
      <c r="J177" s="110">
        <v>0.05</v>
      </c>
      <c r="K177" s="108" t="s">
        <v>40</v>
      </c>
      <c r="L177" s="109" t="s">
        <v>40</v>
      </c>
    </row>
    <row r="178" spans="1:12">
      <c r="A178" s="138">
        <v>2544</v>
      </c>
      <c r="B178" s="169" t="s">
        <v>306</v>
      </c>
      <c r="C178" s="170"/>
      <c r="D178" s="110">
        <v>25</v>
      </c>
      <c r="E178" s="108">
        <v>5000</v>
      </c>
      <c r="F178" s="109">
        <f>D178/E178</f>
        <v>5.0000000000000001E-3</v>
      </c>
      <c r="G178" s="110"/>
      <c r="H178" s="108"/>
      <c r="I178" s="109">
        <f>F178</f>
        <v>5.0000000000000001E-3</v>
      </c>
      <c r="J178" s="110">
        <v>0.05</v>
      </c>
      <c r="K178" s="108" t="s">
        <v>14</v>
      </c>
      <c r="L178" s="109" t="s">
        <v>17</v>
      </c>
    </row>
    <row r="179" spans="1:12">
      <c r="A179" s="138">
        <v>2545</v>
      </c>
      <c r="B179" s="169" t="s">
        <v>119</v>
      </c>
      <c r="C179" s="170"/>
      <c r="D179" s="110">
        <v>113</v>
      </c>
      <c r="E179" s="108">
        <v>5000</v>
      </c>
      <c r="F179" s="149">
        <f>D179/E179</f>
        <v>2.2599999999999999E-2</v>
      </c>
      <c r="G179" s="110"/>
      <c r="H179" s="108"/>
      <c r="I179" s="149">
        <f>+F179</f>
        <v>2.2599999999999999E-2</v>
      </c>
      <c r="J179" s="110">
        <v>0.05</v>
      </c>
      <c r="K179" s="108" t="s">
        <v>14</v>
      </c>
      <c r="L179" s="109" t="s">
        <v>16</v>
      </c>
    </row>
    <row r="180" spans="1:12">
      <c r="A180" s="138">
        <v>2546</v>
      </c>
      <c r="B180" s="169" t="s">
        <v>307</v>
      </c>
      <c r="C180" s="170"/>
      <c r="D180" s="110">
        <v>0.17</v>
      </c>
      <c r="E180" s="108">
        <v>1000</v>
      </c>
      <c r="F180" s="109">
        <v>1.7000000000000001E-4</v>
      </c>
      <c r="G180" s="110">
        <v>6.0000000000000001E-3</v>
      </c>
      <c r="H180" s="108">
        <v>50</v>
      </c>
      <c r="I180" s="109">
        <f>G180/H180</f>
        <v>1.2E-4</v>
      </c>
      <c r="J180" s="110">
        <v>0.01</v>
      </c>
      <c r="K180" s="108" t="s">
        <v>14</v>
      </c>
      <c r="L180" s="109" t="s">
        <v>17</v>
      </c>
    </row>
    <row r="181" spans="1:12">
      <c r="A181" s="138">
        <v>2547</v>
      </c>
      <c r="B181" s="169" t="s">
        <v>308</v>
      </c>
      <c r="C181" s="170"/>
      <c r="D181" s="110">
        <v>18</v>
      </c>
      <c r="E181" s="108">
        <v>1000</v>
      </c>
      <c r="F181" s="109">
        <f>D181/E181</f>
        <v>1.7999999999999999E-2</v>
      </c>
      <c r="G181" s="110"/>
      <c r="H181" s="108"/>
      <c r="I181" s="109">
        <f>F181</f>
        <v>1.7999999999999999E-2</v>
      </c>
      <c r="J181" s="110">
        <v>0.01</v>
      </c>
      <c r="K181" s="108" t="s">
        <v>14</v>
      </c>
      <c r="L181" s="109" t="s">
        <v>17</v>
      </c>
    </row>
    <row r="182" spans="1:12">
      <c r="A182" s="138">
        <v>2548</v>
      </c>
      <c r="B182" s="169" t="s">
        <v>309</v>
      </c>
      <c r="C182" s="170"/>
      <c r="D182" s="110">
        <v>1972</v>
      </c>
      <c r="E182" s="108">
        <v>1000</v>
      </c>
      <c r="F182" s="109">
        <f>D182/E182</f>
        <v>1.972</v>
      </c>
      <c r="G182" s="110"/>
      <c r="H182" s="108"/>
      <c r="I182" s="109">
        <v>1.972</v>
      </c>
      <c r="J182" s="110">
        <v>0.05</v>
      </c>
      <c r="K182" s="108" t="s">
        <v>14</v>
      </c>
      <c r="L182" s="109" t="s">
        <v>16</v>
      </c>
    </row>
    <row r="183" spans="1:12">
      <c r="A183" s="138">
        <v>2549</v>
      </c>
      <c r="B183" s="169" t="s">
        <v>62</v>
      </c>
      <c r="C183" s="170"/>
      <c r="D183" s="110">
        <v>2</v>
      </c>
      <c r="E183" s="108">
        <v>1000</v>
      </c>
      <c r="F183" s="109">
        <f t="shared" ref="F183:F217" si="15">D183/E183</f>
        <v>2E-3</v>
      </c>
      <c r="G183" s="110"/>
      <c r="H183" s="108"/>
      <c r="I183" s="109">
        <f>F183</f>
        <v>2E-3</v>
      </c>
      <c r="J183" s="110">
        <v>0.5</v>
      </c>
      <c r="K183" s="108" t="s">
        <v>18</v>
      </c>
      <c r="L183" s="109" t="s">
        <v>15</v>
      </c>
    </row>
    <row r="184" spans="1:12">
      <c r="A184" s="138">
        <v>2550</v>
      </c>
      <c r="B184" s="169" t="s">
        <v>63</v>
      </c>
      <c r="C184" s="170"/>
      <c r="D184" s="110">
        <v>10</v>
      </c>
      <c r="E184" s="108">
        <v>1000</v>
      </c>
      <c r="F184" s="109">
        <f>D184/E184</f>
        <v>0.01</v>
      </c>
      <c r="G184" s="110"/>
      <c r="H184" s="108"/>
      <c r="I184" s="109">
        <f>F184</f>
        <v>0.01</v>
      </c>
      <c r="J184" s="110">
        <v>1</v>
      </c>
      <c r="K184" s="108" t="s">
        <v>28</v>
      </c>
      <c r="L184" s="109" t="s">
        <v>15</v>
      </c>
    </row>
    <row r="185" spans="1:12">
      <c r="A185" s="138">
        <v>2551</v>
      </c>
      <c r="B185" s="169" t="s">
        <v>310</v>
      </c>
      <c r="C185" s="170"/>
      <c r="D185" s="110">
        <v>100</v>
      </c>
      <c r="E185" s="108">
        <v>1000</v>
      </c>
      <c r="F185" s="109">
        <f>D185/E185</f>
        <v>0.1</v>
      </c>
      <c r="G185" s="110"/>
      <c r="H185" s="108"/>
      <c r="I185" s="109">
        <f>F185</f>
        <v>0.1</v>
      </c>
      <c r="J185" s="110">
        <v>0.05</v>
      </c>
      <c r="K185" s="108" t="s">
        <v>14</v>
      </c>
      <c r="L185" s="109" t="s">
        <v>17</v>
      </c>
    </row>
    <row r="186" spans="1:12">
      <c r="A186" s="138">
        <v>2552</v>
      </c>
      <c r="B186" s="169" t="s">
        <v>64</v>
      </c>
      <c r="C186" s="170"/>
      <c r="D186" s="110">
        <v>655</v>
      </c>
      <c r="E186" s="108">
        <v>1000</v>
      </c>
      <c r="F186" s="109">
        <f t="shared" si="15"/>
        <v>0.65500000000000003</v>
      </c>
      <c r="G186" s="110"/>
      <c r="H186" s="108"/>
      <c r="I186" s="109">
        <f>F186</f>
        <v>0.65500000000000003</v>
      </c>
      <c r="J186" s="110">
        <v>1</v>
      </c>
      <c r="K186" s="108" t="s">
        <v>28</v>
      </c>
      <c r="L186" s="109" t="s">
        <v>16</v>
      </c>
    </row>
    <row r="187" spans="1:12">
      <c r="A187" s="138">
        <v>2553</v>
      </c>
      <c r="B187" s="169" t="s">
        <v>65</v>
      </c>
      <c r="C187" s="170"/>
      <c r="D187" s="110">
        <v>530</v>
      </c>
      <c r="E187" s="108">
        <v>1000</v>
      </c>
      <c r="F187" s="109">
        <f t="shared" si="15"/>
        <v>0.53</v>
      </c>
      <c r="G187" s="110"/>
      <c r="H187" s="108"/>
      <c r="I187" s="109">
        <f>F187</f>
        <v>0.53</v>
      </c>
      <c r="J187" s="110">
        <v>1</v>
      </c>
      <c r="K187" s="108" t="s">
        <v>28</v>
      </c>
      <c r="L187" s="109" t="s">
        <v>15</v>
      </c>
    </row>
    <row r="188" spans="1:12">
      <c r="A188" s="138">
        <v>2554</v>
      </c>
      <c r="B188" s="169" t="s">
        <v>66</v>
      </c>
      <c r="C188" s="170"/>
      <c r="D188" s="110">
        <v>0.2</v>
      </c>
      <c r="E188" s="108">
        <v>1000</v>
      </c>
      <c r="F188" s="109">
        <f t="shared" si="15"/>
        <v>2.0000000000000001E-4</v>
      </c>
      <c r="G188" s="110">
        <v>0.16</v>
      </c>
      <c r="H188" s="108">
        <v>100</v>
      </c>
      <c r="I188" s="109">
        <f>G188/H188</f>
        <v>1.6000000000000001E-3</v>
      </c>
      <c r="J188" s="110">
        <v>1</v>
      </c>
      <c r="K188" s="108" t="s">
        <v>28</v>
      </c>
      <c r="L188" s="109" t="s">
        <v>15</v>
      </c>
    </row>
    <row r="189" spans="1:12">
      <c r="A189" s="138">
        <v>2555</v>
      </c>
      <c r="B189" s="169" t="s">
        <v>67</v>
      </c>
      <c r="C189" s="170"/>
      <c r="D189" s="110">
        <v>81</v>
      </c>
      <c r="E189" s="108">
        <v>1000</v>
      </c>
      <c r="F189" s="109">
        <f t="shared" si="15"/>
        <v>8.1000000000000003E-2</v>
      </c>
      <c r="G189" s="110">
        <v>17</v>
      </c>
      <c r="H189" s="108">
        <v>100</v>
      </c>
      <c r="I189" s="109">
        <f>G189/H189</f>
        <v>0.17</v>
      </c>
      <c r="J189" s="110">
        <v>0.05</v>
      </c>
      <c r="K189" s="108" t="s">
        <v>14</v>
      </c>
      <c r="L189" s="109" t="s">
        <v>15</v>
      </c>
    </row>
    <row r="190" spans="1:12">
      <c r="A190" s="138">
        <v>2556</v>
      </c>
      <c r="B190" s="169" t="s">
        <v>68</v>
      </c>
      <c r="C190" s="170"/>
      <c r="D190" s="110">
        <v>100</v>
      </c>
      <c r="E190" s="108">
        <v>1000</v>
      </c>
      <c r="F190" s="109">
        <v>0.1</v>
      </c>
      <c r="G190" s="110">
        <v>5.5</v>
      </c>
      <c r="H190" s="108">
        <v>50</v>
      </c>
      <c r="I190" s="109">
        <v>0.11</v>
      </c>
      <c r="J190" s="110">
        <v>0.5</v>
      </c>
      <c r="K190" s="108" t="s">
        <v>18</v>
      </c>
      <c r="L190" s="109" t="s">
        <v>15</v>
      </c>
    </row>
    <row r="191" spans="1:12">
      <c r="A191" s="138">
        <v>2557</v>
      </c>
      <c r="B191" s="169" t="s">
        <v>69</v>
      </c>
      <c r="C191" s="170"/>
      <c r="D191" s="110">
        <v>10</v>
      </c>
      <c r="E191" s="108">
        <v>1000</v>
      </c>
      <c r="F191" s="109">
        <f t="shared" si="15"/>
        <v>0.01</v>
      </c>
      <c r="G191" s="110">
        <v>1</v>
      </c>
      <c r="H191" s="108">
        <v>10</v>
      </c>
      <c r="I191" s="109">
        <f>G191/H191</f>
        <v>0.1</v>
      </c>
      <c r="J191" s="110">
        <v>1</v>
      </c>
      <c r="K191" s="108" t="s">
        <v>28</v>
      </c>
      <c r="L191" s="109" t="s">
        <v>15</v>
      </c>
    </row>
    <row r="192" spans="1:12">
      <c r="A192" s="138">
        <v>2558</v>
      </c>
      <c r="B192" s="169" t="s">
        <v>70</v>
      </c>
      <c r="C192" s="170"/>
      <c r="D192" s="110">
        <v>4.2249999999999996</v>
      </c>
      <c r="E192" s="108">
        <v>1000</v>
      </c>
      <c r="F192" s="109">
        <v>4.2249999999999996E-3</v>
      </c>
      <c r="G192" s="110">
        <v>0.11</v>
      </c>
      <c r="H192" s="108">
        <v>50</v>
      </c>
      <c r="I192" s="109">
        <v>2.2000000000000001E-3</v>
      </c>
      <c r="J192" s="110">
        <v>0.05</v>
      </c>
      <c r="K192" s="108" t="s">
        <v>14</v>
      </c>
      <c r="L192" s="109" t="s">
        <v>16</v>
      </c>
    </row>
    <row r="193" spans="1:12">
      <c r="A193" s="138">
        <v>2559</v>
      </c>
      <c r="B193" s="169" t="s">
        <v>71</v>
      </c>
      <c r="C193" s="170"/>
      <c r="D193" s="110">
        <v>0.26</v>
      </c>
      <c r="E193" s="108">
        <v>1000</v>
      </c>
      <c r="F193" s="109">
        <f>D193/E193</f>
        <v>2.6000000000000003E-4</v>
      </c>
      <c r="G193" s="110">
        <v>3.9600000000000003E-2</v>
      </c>
      <c r="H193" s="108">
        <v>50</v>
      </c>
      <c r="I193" s="109">
        <v>7.9000000000000001E-4</v>
      </c>
      <c r="J193" s="110">
        <v>0.05</v>
      </c>
      <c r="K193" s="108" t="s">
        <v>14</v>
      </c>
      <c r="L193" s="109" t="s">
        <v>16</v>
      </c>
    </row>
    <row r="194" spans="1:12">
      <c r="A194" s="138">
        <v>2560</v>
      </c>
      <c r="B194" s="169" t="s">
        <v>72</v>
      </c>
      <c r="C194" s="170"/>
      <c r="D194" s="110">
        <v>100</v>
      </c>
      <c r="E194" s="108">
        <v>1000</v>
      </c>
      <c r="F194" s="109">
        <f t="shared" si="15"/>
        <v>0.1</v>
      </c>
      <c r="G194" s="110"/>
      <c r="H194" s="108"/>
      <c r="I194" s="109">
        <f t="shared" ref="I194:I230" si="16">F194</f>
        <v>0.1</v>
      </c>
      <c r="J194" s="110">
        <v>0.05</v>
      </c>
      <c r="K194" s="108" t="s">
        <v>14</v>
      </c>
      <c r="L194" s="109" t="s">
        <v>17</v>
      </c>
    </row>
    <row r="195" spans="1:12">
      <c r="A195" s="138">
        <v>2561</v>
      </c>
      <c r="B195" s="169" t="s">
        <v>73</v>
      </c>
      <c r="C195" s="170"/>
      <c r="D195" s="110">
        <v>31</v>
      </c>
      <c r="E195" s="108">
        <v>1000</v>
      </c>
      <c r="F195" s="109">
        <f t="shared" si="15"/>
        <v>3.1E-2</v>
      </c>
      <c r="G195" s="110"/>
      <c r="H195" s="108"/>
      <c r="I195" s="109">
        <f t="shared" si="16"/>
        <v>3.1E-2</v>
      </c>
      <c r="J195" s="110">
        <v>0.05</v>
      </c>
      <c r="K195" s="108" t="s">
        <v>14</v>
      </c>
      <c r="L195" s="109" t="s">
        <v>16</v>
      </c>
    </row>
    <row r="196" spans="1:12">
      <c r="A196" s="138">
        <v>2562</v>
      </c>
      <c r="B196" s="169" t="s">
        <v>74</v>
      </c>
      <c r="C196" s="170"/>
      <c r="D196" s="110">
        <v>106</v>
      </c>
      <c r="E196" s="108">
        <v>1000</v>
      </c>
      <c r="F196" s="109">
        <f t="shared" si="15"/>
        <v>0.106</v>
      </c>
      <c r="G196" s="110"/>
      <c r="H196" s="108"/>
      <c r="I196" s="109">
        <f t="shared" si="16"/>
        <v>0.106</v>
      </c>
      <c r="J196" s="110">
        <v>0.05</v>
      </c>
      <c r="K196" s="108" t="s">
        <v>14</v>
      </c>
      <c r="L196" s="109" t="s">
        <v>17</v>
      </c>
    </row>
    <row r="197" spans="1:12">
      <c r="A197" s="138">
        <v>2563</v>
      </c>
      <c r="B197" s="169" t="s">
        <v>75</v>
      </c>
      <c r="C197" s="170"/>
      <c r="D197" s="110">
        <v>106</v>
      </c>
      <c r="E197" s="108">
        <v>1000</v>
      </c>
      <c r="F197" s="109">
        <f t="shared" si="15"/>
        <v>0.106</v>
      </c>
      <c r="G197" s="110"/>
      <c r="H197" s="108"/>
      <c r="I197" s="109">
        <f t="shared" si="16"/>
        <v>0.106</v>
      </c>
      <c r="J197" s="110">
        <v>0.05</v>
      </c>
      <c r="K197" s="108" t="s">
        <v>14</v>
      </c>
      <c r="L197" s="109" t="s">
        <v>16</v>
      </c>
    </row>
    <row r="198" spans="1:12">
      <c r="A198" s="138">
        <v>2564</v>
      </c>
      <c r="B198" s="169" t="s">
        <v>76</v>
      </c>
      <c r="C198" s="170"/>
      <c r="D198" s="110">
        <v>51</v>
      </c>
      <c r="E198" s="108">
        <v>1000</v>
      </c>
      <c r="F198" s="109">
        <v>5.0999999999999997E-2</v>
      </c>
      <c r="G198" s="110"/>
      <c r="H198" s="108"/>
      <c r="I198" s="109">
        <v>5.0999999999999997E-2</v>
      </c>
      <c r="J198" s="110">
        <v>0.05</v>
      </c>
      <c r="K198" s="108" t="s">
        <v>14</v>
      </c>
      <c r="L198" s="109" t="s">
        <v>16</v>
      </c>
    </row>
    <row r="199" spans="1:12">
      <c r="A199" s="138">
        <v>2565</v>
      </c>
      <c r="B199" s="169" t="s">
        <v>77</v>
      </c>
      <c r="C199" s="170"/>
      <c r="D199" s="110">
        <v>138</v>
      </c>
      <c r="E199" s="108">
        <v>1000</v>
      </c>
      <c r="F199" s="109">
        <f>D199/E199</f>
        <v>0.13800000000000001</v>
      </c>
      <c r="G199" s="110"/>
      <c r="H199" s="108"/>
      <c r="I199" s="109">
        <f>F199</f>
        <v>0.13800000000000001</v>
      </c>
      <c r="J199" s="110">
        <v>0.05</v>
      </c>
      <c r="K199" s="108" t="s">
        <v>40</v>
      </c>
      <c r="L199" s="109" t="s">
        <v>40</v>
      </c>
    </row>
    <row r="200" spans="1:12">
      <c r="A200" s="138">
        <v>2566</v>
      </c>
      <c r="B200" s="169" t="s">
        <v>78</v>
      </c>
      <c r="C200" s="170"/>
      <c r="D200" s="110">
        <v>128</v>
      </c>
      <c r="E200" s="108">
        <v>5000</v>
      </c>
      <c r="F200" s="109">
        <f t="shared" si="15"/>
        <v>2.5600000000000001E-2</v>
      </c>
      <c r="G200" s="110"/>
      <c r="H200" s="108"/>
      <c r="I200" s="109">
        <f t="shared" si="16"/>
        <v>2.5600000000000001E-2</v>
      </c>
      <c r="J200" s="110">
        <v>0.05</v>
      </c>
      <c r="K200" s="108" t="s">
        <v>14</v>
      </c>
      <c r="L200" s="109" t="s">
        <v>16</v>
      </c>
    </row>
    <row r="201" spans="1:12">
      <c r="A201" s="138">
        <v>2567</v>
      </c>
      <c r="B201" s="169" t="s">
        <v>79</v>
      </c>
      <c r="C201" s="170"/>
      <c r="D201" s="110">
        <v>30</v>
      </c>
      <c r="E201" s="108">
        <v>1000</v>
      </c>
      <c r="F201" s="109">
        <f t="shared" si="15"/>
        <v>0.03</v>
      </c>
      <c r="G201" s="110"/>
      <c r="H201" s="108"/>
      <c r="I201" s="109">
        <f t="shared" si="16"/>
        <v>0.03</v>
      </c>
      <c r="J201" s="110">
        <v>0.05</v>
      </c>
      <c r="K201" s="108" t="s">
        <v>14</v>
      </c>
      <c r="L201" s="109" t="s">
        <v>17</v>
      </c>
    </row>
    <row r="202" spans="1:12">
      <c r="A202" s="138">
        <v>2568</v>
      </c>
      <c r="B202" s="169" t="s">
        <v>80</v>
      </c>
      <c r="C202" s="170"/>
      <c r="D202" s="110">
        <v>130</v>
      </c>
      <c r="E202" s="108">
        <v>1000</v>
      </c>
      <c r="F202" s="109">
        <f t="shared" si="15"/>
        <v>0.13</v>
      </c>
      <c r="G202" s="110"/>
      <c r="H202" s="108"/>
      <c r="I202" s="109">
        <f t="shared" si="16"/>
        <v>0.13</v>
      </c>
      <c r="J202" s="110">
        <v>0.05</v>
      </c>
      <c r="K202" s="108" t="s">
        <v>14</v>
      </c>
      <c r="L202" s="109" t="s">
        <v>17</v>
      </c>
    </row>
    <row r="203" spans="1:12">
      <c r="A203" s="138">
        <v>2569</v>
      </c>
      <c r="B203" s="169" t="s">
        <v>81</v>
      </c>
      <c r="C203" s="170"/>
      <c r="D203" s="110">
        <v>48</v>
      </c>
      <c r="E203" s="108">
        <v>1000</v>
      </c>
      <c r="F203" s="109">
        <v>4.8000000000000001E-2</v>
      </c>
      <c r="G203" s="110"/>
      <c r="H203" s="108"/>
      <c r="I203" s="109">
        <v>4.8000000000000001E-2</v>
      </c>
      <c r="J203" s="110">
        <v>1</v>
      </c>
      <c r="K203" s="108" t="s">
        <v>40</v>
      </c>
      <c r="L203" s="109" t="s">
        <v>40</v>
      </c>
    </row>
    <row r="204" spans="1:12">
      <c r="A204" s="138">
        <v>2570</v>
      </c>
      <c r="B204" s="169" t="s">
        <v>82</v>
      </c>
      <c r="C204" s="170"/>
      <c r="D204" s="110">
        <v>100</v>
      </c>
      <c r="E204" s="108">
        <v>1000</v>
      </c>
      <c r="F204" s="109">
        <v>0.1</v>
      </c>
      <c r="G204" s="110">
        <v>10</v>
      </c>
      <c r="H204" s="108">
        <v>50</v>
      </c>
      <c r="I204" s="109">
        <v>0.2</v>
      </c>
      <c r="J204" s="110">
        <v>0.05</v>
      </c>
      <c r="K204" s="108" t="s">
        <v>14</v>
      </c>
      <c r="L204" s="109" t="s">
        <v>16</v>
      </c>
    </row>
    <row r="205" spans="1:12">
      <c r="A205" s="138">
        <v>2571</v>
      </c>
      <c r="B205" s="169" t="s">
        <v>311</v>
      </c>
      <c r="C205" s="170"/>
      <c r="D205" s="110">
        <v>31.2</v>
      </c>
      <c r="E205" s="108">
        <v>1000</v>
      </c>
      <c r="F205" s="109">
        <v>3.1199999999999999E-2</v>
      </c>
      <c r="G205" s="110"/>
      <c r="H205" s="108"/>
      <c r="I205" s="109">
        <v>3.1199999999999999E-2</v>
      </c>
      <c r="J205" s="110">
        <v>0.05</v>
      </c>
      <c r="K205" s="108" t="s">
        <v>14</v>
      </c>
      <c r="L205" s="109" t="s">
        <v>16</v>
      </c>
    </row>
    <row r="206" spans="1:12">
      <c r="A206" s="138">
        <v>2572</v>
      </c>
      <c r="B206" s="169" t="s">
        <v>83</v>
      </c>
      <c r="C206" s="170"/>
      <c r="D206" s="110">
        <v>208</v>
      </c>
      <c r="E206" s="108">
        <v>5000</v>
      </c>
      <c r="F206" s="109">
        <f t="shared" si="15"/>
        <v>4.1599999999999998E-2</v>
      </c>
      <c r="G206" s="110"/>
      <c r="H206" s="108"/>
      <c r="I206" s="109">
        <f t="shared" si="16"/>
        <v>4.1599999999999998E-2</v>
      </c>
      <c r="J206" s="110">
        <v>0.05</v>
      </c>
      <c r="K206" s="108" t="s">
        <v>14</v>
      </c>
      <c r="L206" s="109" t="s">
        <v>16</v>
      </c>
    </row>
    <row r="207" spans="1:12">
      <c r="A207" s="138">
        <v>2573</v>
      </c>
      <c r="B207" s="169" t="s">
        <v>84</v>
      </c>
      <c r="C207" s="170"/>
      <c r="D207" s="110">
        <v>95</v>
      </c>
      <c r="E207" s="108">
        <v>5000</v>
      </c>
      <c r="F207" s="109">
        <f t="shared" si="15"/>
        <v>1.9E-2</v>
      </c>
      <c r="G207" s="110"/>
      <c r="H207" s="108"/>
      <c r="I207" s="109">
        <f t="shared" si="16"/>
        <v>1.9E-2</v>
      </c>
      <c r="J207" s="110">
        <v>0.05</v>
      </c>
      <c r="K207" s="108" t="s">
        <v>14</v>
      </c>
      <c r="L207" s="109" t="s">
        <v>16</v>
      </c>
    </row>
    <row r="208" spans="1:12">
      <c r="A208" s="138">
        <v>2574</v>
      </c>
      <c r="B208" s="169" t="s">
        <v>85</v>
      </c>
      <c r="C208" s="170"/>
      <c r="D208" s="110">
        <v>6500</v>
      </c>
      <c r="E208" s="108">
        <v>1000</v>
      </c>
      <c r="F208" s="109">
        <f t="shared" si="15"/>
        <v>6.5</v>
      </c>
      <c r="G208" s="110"/>
      <c r="H208" s="108"/>
      <c r="I208" s="109">
        <f t="shared" si="16"/>
        <v>6.5</v>
      </c>
      <c r="J208" s="110">
        <v>0.05</v>
      </c>
      <c r="K208" s="108" t="s">
        <v>14</v>
      </c>
      <c r="L208" s="109" t="s">
        <v>17</v>
      </c>
    </row>
    <row r="209" spans="1:12">
      <c r="A209" s="138">
        <v>2575</v>
      </c>
      <c r="B209" s="169" t="s">
        <v>86</v>
      </c>
      <c r="C209" s="170"/>
      <c r="D209" s="110">
        <v>911</v>
      </c>
      <c r="E209" s="108">
        <v>1000</v>
      </c>
      <c r="F209" s="109">
        <v>0.91100000000000003</v>
      </c>
      <c r="G209" s="110">
        <v>88</v>
      </c>
      <c r="H209" s="108">
        <v>10</v>
      </c>
      <c r="I209" s="109">
        <v>8.8000000000000007</v>
      </c>
      <c r="J209" s="110">
        <v>0.05</v>
      </c>
      <c r="K209" s="108" t="s">
        <v>14</v>
      </c>
      <c r="L209" s="109" t="s">
        <v>17</v>
      </c>
    </row>
    <row r="210" spans="1:12">
      <c r="A210" s="138">
        <v>2576</v>
      </c>
      <c r="B210" s="169" t="s">
        <v>87</v>
      </c>
      <c r="C210" s="170"/>
      <c r="D210" s="110">
        <v>4400</v>
      </c>
      <c r="E210" s="108">
        <v>1000</v>
      </c>
      <c r="F210" s="109">
        <f>D210/E210</f>
        <v>4.4000000000000004</v>
      </c>
      <c r="G210" s="110">
        <v>100</v>
      </c>
      <c r="H210" s="108">
        <v>10</v>
      </c>
      <c r="I210" s="109">
        <f>G210/H210</f>
        <v>10</v>
      </c>
      <c r="J210" s="110">
        <v>0.05</v>
      </c>
      <c r="K210" s="108" t="s">
        <v>14</v>
      </c>
      <c r="L210" s="109" t="s">
        <v>17</v>
      </c>
    </row>
    <row r="211" spans="1:12">
      <c r="A211" s="138">
        <v>2577</v>
      </c>
      <c r="B211" s="169" t="s">
        <v>88</v>
      </c>
      <c r="C211" s="170"/>
      <c r="D211" s="110">
        <v>500</v>
      </c>
      <c r="E211" s="108">
        <v>1000</v>
      </c>
      <c r="F211" s="109">
        <f>D211/E211</f>
        <v>0.5</v>
      </c>
      <c r="G211" s="110"/>
      <c r="H211" s="108"/>
      <c r="I211" s="109">
        <f>F211</f>
        <v>0.5</v>
      </c>
      <c r="J211" s="110">
        <v>0.05</v>
      </c>
      <c r="K211" s="108" t="s">
        <v>14</v>
      </c>
      <c r="L211" s="109" t="s">
        <v>16</v>
      </c>
    </row>
    <row r="212" spans="1:12">
      <c r="A212" s="138">
        <v>2578</v>
      </c>
      <c r="B212" s="169" t="s">
        <v>89</v>
      </c>
      <c r="C212" s="170"/>
      <c r="D212" s="110">
        <v>3940</v>
      </c>
      <c r="E212" s="108">
        <v>5000</v>
      </c>
      <c r="F212" s="109">
        <f t="shared" si="15"/>
        <v>0.78800000000000003</v>
      </c>
      <c r="G212" s="110"/>
      <c r="H212" s="108"/>
      <c r="I212" s="109">
        <f t="shared" si="16"/>
        <v>0.78800000000000003</v>
      </c>
      <c r="J212" s="110">
        <v>0.05</v>
      </c>
      <c r="K212" s="108" t="s">
        <v>14</v>
      </c>
      <c r="L212" s="109" t="s">
        <v>16</v>
      </c>
    </row>
    <row r="213" spans="1:12">
      <c r="A213" s="138">
        <v>2579</v>
      </c>
      <c r="B213" s="169" t="s">
        <v>90</v>
      </c>
      <c r="C213" s="170"/>
      <c r="D213" s="110">
        <v>1254</v>
      </c>
      <c r="E213" s="108">
        <v>1000</v>
      </c>
      <c r="F213" s="109">
        <f t="shared" si="15"/>
        <v>1.254</v>
      </c>
      <c r="G213" s="110"/>
      <c r="H213" s="108"/>
      <c r="I213" s="109">
        <f t="shared" si="16"/>
        <v>1.254</v>
      </c>
      <c r="J213" s="110">
        <v>0.05</v>
      </c>
      <c r="K213" s="108" t="s">
        <v>14</v>
      </c>
      <c r="L213" s="109" t="s">
        <v>16</v>
      </c>
    </row>
    <row r="214" spans="1:12">
      <c r="A214" s="138">
        <v>2580</v>
      </c>
      <c r="B214" s="169" t="s">
        <v>91</v>
      </c>
      <c r="C214" s="170"/>
      <c r="D214" s="110">
        <v>943</v>
      </c>
      <c r="E214" s="108">
        <v>1000</v>
      </c>
      <c r="F214" s="109">
        <f t="shared" si="15"/>
        <v>0.94299999999999995</v>
      </c>
      <c r="G214" s="110">
        <v>320</v>
      </c>
      <c r="H214" s="108">
        <v>50</v>
      </c>
      <c r="I214" s="109">
        <f>G214/H214</f>
        <v>6.4</v>
      </c>
      <c r="J214" s="110">
        <v>0.5</v>
      </c>
      <c r="K214" s="108" t="s">
        <v>18</v>
      </c>
      <c r="L214" s="109" t="s">
        <v>16</v>
      </c>
    </row>
    <row r="215" spans="1:12">
      <c r="A215" s="138">
        <v>2581</v>
      </c>
      <c r="B215" s="169" t="s">
        <v>92</v>
      </c>
      <c r="C215" s="170"/>
      <c r="D215" s="110">
        <v>32000</v>
      </c>
      <c r="E215" s="108">
        <v>1000</v>
      </c>
      <c r="F215" s="109">
        <f t="shared" si="15"/>
        <v>32</v>
      </c>
      <c r="G215" s="110"/>
      <c r="H215" s="108"/>
      <c r="I215" s="109">
        <f>F215</f>
        <v>32</v>
      </c>
      <c r="J215" s="110">
        <v>0.05</v>
      </c>
      <c r="K215" s="108" t="s">
        <v>14</v>
      </c>
      <c r="L215" s="109" t="s">
        <v>17</v>
      </c>
    </row>
    <row r="216" spans="1:12">
      <c r="A216" s="138">
        <v>2582</v>
      </c>
      <c r="B216" s="169" t="s">
        <v>93</v>
      </c>
      <c r="C216" s="170"/>
      <c r="D216" s="110">
        <v>500</v>
      </c>
      <c r="E216" s="108">
        <v>1000</v>
      </c>
      <c r="F216" s="109">
        <f t="shared" si="15"/>
        <v>0.5</v>
      </c>
      <c r="G216" s="110"/>
      <c r="H216" s="108"/>
      <c r="I216" s="109">
        <f>F216</f>
        <v>0.5</v>
      </c>
      <c r="J216" s="110">
        <v>0.05</v>
      </c>
      <c r="K216" s="108" t="s">
        <v>14</v>
      </c>
      <c r="L216" s="109" t="s">
        <v>16</v>
      </c>
    </row>
    <row r="217" spans="1:12">
      <c r="A217" s="138">
        <v>2583</v>
      </c>
      <c r="B217" s="169" t="s">
        <v>94</v>
      </c>
      <c r="C217" s="170"/>
      <c r="D217" s="150">
        <v>762.5</v>
      </c>
      <c r="E217" s="108">
        <v>1000</v>
      </c>
      <c r="F217" s="151">
        <f t="shared" si="15"/>
        <v>0.76249999999999996</v>
      </c>
      <c r="G217" s="110"/>
      <c r="H217" s="108"/>
      <c r="I217" s="151">
        <f>F217</f>
        <v>0.76249999999999996</v>
      </c>
      <c r="J217" s="110">
        <v>0.05</v>
      </c>
      <c r="K217" s="108" t="s">
        <v>14</v>
      </c>
      <c r="L217" s="109" t="s">
        <v>16</v>
      </c>
    </row>
    <row r="218" spans="1:12">
      <c r="A218" s="138">
        <v>2584</v>
      </c>
      <c r="B218" s="169" t="s">
        <v>95</v>
      </c>
      <c r="C218" s="170"/>
      <c r="D218" s="110">
        <v>109</v>
      </c>
      <c r="E218" s="108">
        <v>1000</v>
      </c>
      <c r="F218" s="109">
        <f>D218/E218</f>
        <v>0.109</v>
      </c>
      <c r="G218" s="110">
        <v>172.5</v>
      </c>
      <c r="H218" s="108">
        <v>50</v>
      </c>
      <c r="I218" s="109">
        <f>G218/H218</f>
        <v>3.45</v>
      </c>
      <c r="J218" s="110">
        <v>0.05</v>
      </c>
      <c r="K218" s="108" t="s">
        <v>14</v>
      </c>
      <c r="L218" s="109" t="s">
        <v>16</v>
      </c>
    </row>
    <row r="219" spans="1:12">
      <c r="A219" s="138">
        <v>2585</v>
      </c>
      <c r="B219" s="169" t="s">
        <v>96</v>
      </c>
      <c r="C219" s="170"/>
      <c r="D219" s="110">
        <v>969</v>
      </c>
      <c r="E219" s="108">
        <v>1000</v>
      </c>
      <c r="F219" s="109">
        <f>D219/E219</f>
        <v>0.96899999999999997</v>
      </c>
      <c r="G219" s="110">
        <v>0.5</v>
      </c>
      <c r="H219" s="108">
        <v>50</v>
      </c>
      <c r="I219" s="109">
        <f>G219/H219</f>
        <v>0.01</v>
      </c>
      <c r="J219" s="110">
        <v>0.05</v>
      </c>
      <c r="K219" s="108" t="s">
        <v>14</v>
      </c>
      <c r="L219" s="109" t="s">
        <v>16</v>
      </c>
    </row>
    <row r="220" spans="1:12">
      <c r="A220" s="138">
        <v>2586</v>
      </c>
      <c r="B220" s="169" t="s">
        <v>97</v>
      </c>
      <c r="C220" s="170"/>
      <c r="D220" s="110">
        <v>841</v>
      </c>
      <c r="E220" s="108">
        <v>1000</v>
      </c>
      <c r="F220" s="109">
        <f t="shared" ref="F220:F248" si="17">D220/E220</f>
        <v>0.84099999999999997</v>
      </c>
      <c r="G220" s="110"/>
      <c r="H220" s="108"/>
      <c r="I220" s="109">
        <f t="shared" si="16"/>
        <v>0.84099999999999997</v>
      </c>
      <c r="J220" s="110">
        <v>0.05</v>
      </c>
      <c r="K220" s="108" t="s">
        <v>14</v>
      </c>
      <c r="L220" s="109" t="s">
        <v>16</v>
      </c>
    </row>
    <row r="221" spans="1:12">
      <c r="A221" s="138">
        <v>2587</v>
      </c>
      <c r="B221" s="169" t="s">
        <v>98</v>
      </c>
      <c r="C221" s="170"/>
      <c r="D221" s="110">
        <v>1000</v>
      </c>
      <c r="E221" s="108">
        <v>5000</v>
      </c>
      <c r="F221" s="109">
        <f t="shared" si="17"/>
        <v>0.2</v>
      </c>
      <c r="G221" s="110"/>
      <c r="H221" s="108"/>
      <c r="I221" s="109">
        <f t="shared" si="16"/>
        <v>0.2</v>
      </c>
      <c r="J221" s="110">
        <v>0.5</v>
      </c>
      <c r="K221" s="108" t="s">
        <v>18</v>
      </c>
      <c r="L221" s="109" t="s">
        <v>16</v>
      </c>
    </row>
    <row r="222" spans="1:12">
      <c r="A222" s="138">
        <v>2588</v>
      </c>
      <c r="B222" s="169" t="s">
        <v>99</v>
      </c>
      <c r="C222" s="170"/>
      <c r="D222" s="110">
        <v>4400</v>
      </c>
      <c r="E222" s="108">
        <v>1000</v>
      </c>
      <c r="F222" s="109">
        <f t="shared" si="17"/>
        <v>4.4000000000000004</v>
      </c>
      <c r="G222" s="110"/>
      <c r="H222" s="108"/>
      <c r="I222" s="109">
        <f t="shared" si="16"/>
        <v>4.4000000000000004</v>
      </c>
      <c r="J222" s="110">
        <v>0.5</v>
      </c>
      <c r="K222" s="108" t="s">
        <v>18</v>
      </c>
      <c r="L222" s="109" t="s">
        <v>16</v>
      </c>
    </row>
    <row r="223" spans="1:12">
      <c r="A223" s="138">
        <v>2589</v>
      </c>
      <c r="B223" s="169" t="s">
        <v>100</v>
      </c>
      <c r="C223" s="170"/>
      <c r="D223" s="110">
        <v>1.8</v>
      </c>
      <c r="E223" s="108">
        <v>1000</v>
      </c>
      <c r="F223" s="109">
        <f t="shared" si="17"/>
        <v>1.8E-3</v>
      </c>
      <c r="G223" s="110"/>
      <c r="H223" s="108"/>
      <c r="I223" s="109">
        <f t="shared" si="16"/>
        <v>1.8E-3</v>
      </c>
      <c r="J223" s="110">
        <v>0.5</v>
      </c>
      <c r="K223" s="108" t="s">
        <v>14</v>
      </c>
      <c r="L223" s="109" t="s">
        <v>16</v>
      </c>
    </row>
    <row r="224" spans="1:12">
      <c r="A224" s="138">
        <v>2590</v>
      </c>
      <c r="B224" s="169" t="s">
        <v>101</v>
      </c>
      <c r="C224" s="170"/>
      <c r="D224" s="110">
        <v>100</v>
      </c>
      <c r="E224" s="108">
        <v>5000</v>
      </c>
      <c r="F224" s="109">
        <f>D224/E224</f>
        <v>0.02</v>
      </c>
      <c r="G224" s="110"/>
      <c r="H224" s="108"/>
      <c r="I224" s="109">
        <f>F224</f>
        <v>0.02</v>
      </c>
      <c r="J224" s="110">
        <v>0.5</v>
      </c>
      <c r="K224" s="108" t="s">
        <v>18</v>
      </c>
      <c r="L224" s="109" t="s">
        <v>16</v>
      </c>
    </row>
    <row r="225" spans="1:12">
      <c r="A225" s="138">
        <v>2591</v>
      </c>
      <c r="B225" s="169" t="s">
        <v>102</v>
      </c>
      <c r="C225" s="170"/>
      <c r="D225" s="110">
        <v>10000</v>
      </c>
      <c r="E225" s="108">
        <v>10000</v>
      </c>
      <c r="F225" s="109">
        <f t="shared" si="17"/>
        <v>1</v>
      </c>
      <c r="G225" s="110"/>
      <c r="H225" s="108"/>
      <c r="I225" s="109">
        <f t="shared" si="16"/>
        <v>1</v>
      </c>
      <c r="J225" s="110">
        <v>0.05</v>
      </c>
      <c r="K225" s="108" t="s">
        <v>14</v>
      </c>
      <c r="L225" s="109" t="s">
        <v>16</v>
      </c>
    </row>
    <row r="226" spans="1:12">
      <c r="A226" s="138">
        <v>2592</v>
      </c>
      <c r="B226" s="169" t="s">
        <v>103</v>
      </c>
      <c r="C226" s="170"/>
      <c r="D226" s="110">
        <v>100</v>
      </c>
      <c r="E226" s="108">
        <v>1000</v>
      </c>
      <c r="F226" s="109">
        <f>D226/E226</f>
        <v>0.1</v>
      </c>
      <c r="G226" s="110">
        <v>100</v>
      </c>
      <c r="H226" s="108">
        <v>50</v>
      </c>
      <c r="I226" s="109">
        <f>G226/H226</f>
        <v>2</v>
      </c>
      <c r="J226" s="110">
        <v>0.05</v>
      </c>
      <c r="K226" s="108" t="s">
        <v>14</v>
      </c>
      <c r="L226" s="109" t="s">
        <v>17</v>
      </c>
    </row>
    <row r="227" spans="1:12">
      <c r="A227" s="138">
        <v>2593</v>
      </c>
      <c r="B227" s="169" t="s">
        <v>104</v>
      </c>
      <c r="C227" s="170"/>
      <c r="D227" s="110">
        <v>209</v>
      </c>
      <c r="E227" s="108">
        <v>5000</v>
      </c>
      <c r="F227" s="109">
        <f t="shared" si="17"/>
        <v>4.1799999999999997E-2</v>
      </c>
      <c r="G227" s="110"/>
      <c r="H227" s="108"/>
      <c r="I227" s="109">
        <f t="shared" si="16"/>
        <v>4.1799999999999997E-2</v>
      </c>
      <c r="J227" s="110">
        <v>1</v>
      </c>
      <c r="K227" s="108" t="s">
        <v>28</v>
      </c>
      <c r="L227" s="152" t="s">
        <v>16</v>
      </c>
    </row>
    <row r="228" spans="1:12">
      <c r="A228" s="138">
        <v>2594</v>
      </c>
      <c r="B228" s="169" t="s">
        <v>312</v>
      </c>
      <c r="C228" s="170"/>
      <c r="D228" s="110">
        <v>188</v>
      </c>
      <c r="E228" s="108">
        <v>5000</v>
      </c>
      <c r="F228" s="109">
        <f t="shared" si="17"/>
        <v>3.7600000000000001E-2</v>
      </c>
      <c r="G228" s="110"/>
      <c r="H228" s="108"/>
      <c r="I228" s="109">
        <f t="shared" si="16"/>
        <v>3.7600000000000001E-2</v>
      </c>
      <c r="J228" s="110">
        <v>1</v>
      </c>
      <c r="K228" s="108" t="s">
        <v>28</v>
      </c>
      <c r="L228" s="109" t="s">
        <v>16</v>
      </c>
    </row>
    <row r="229" spans="1:12">
      <c r="A229" s="138">
        <v>2595</v>
      </c>
      <c r="B229" s="169" t="s">
        <v>105</v>
      </c>
      <c r="C229" s="170"/>
      <c r="D229" s="110">
        <v>600</v>
      </c>
      <c r="E229" s="108">
        <v>1000</v>
      </c>
      <c r="F229" s="109">
        <f>D229/E229</f>
        <v>0.6</v>
      </c>
      <c r="G229" s="110">
        <v>12.5</v>
      </c>
      <c r="H229" s="108">
        <v>50</v>
      </c>
      <c r="I229" s="109">
        <f>G229/H229</f>
        <v>0.25</v>
      </c>
      <c r="J229" s="110">
        <v>0.05</v>
      </c>
      <c r="K229" s="108" t="s">
        <v>14</v>
      </c>
      <c r="L229" s="109" t="s">
        <v>16</v>
      </c>
    </row>
    <row r="230" spans="1:12">
      <c r="A230" s="138">
        <v>2596</v>
      </c>
      <c r="B230" s="169" t="s">
        <v>106</v>
      </c>
      <c r="C230" s="170"/>
      <c r="D230" s="110">
        <v>490</v>
      </c>
      <c r="E230" s="108">
        <v>1000</v>
      </c>
      <c r="F230" s="109">
        <f t="shared" si="17"/>
        <v>0.49</v>
      </c>
      <c r="G230" s="110"/>
      <c r="H230" s="108"/>
      <c r="I230" s="109">
        <f t="shared" si="16"/>
        <v>0.49</v>
      </c>
      <c r="J230" s="110">
        <v>0.05</v>
      </c>
      <c r="K230" s="108" t="s">
        <v>14</v>
      </c>
      <c r="L230" s="109" t="s">
        <v>16</v>
      </c>
    </row>
    <row r="231" spans="1:12">
      <c r="A231" s="138">
        <v>2597</v>
      </c>
      <c r="B231" s="169" t="s">
        <v>313</v>
      </c>
      <c r="C231" s="170"/>
      <c r="D231" s="110">
        <v>18</v>
      </c>
      <c r="E231" s="108">
        <v>1000</v>
      </c>
      <c r="F231" s="109">
        <f t="shared" si="17"/>
        <v>1.7999999999999999E-2</v>
      </c>
      <c r="G231" s="110">
        <v>3.3</v>
      </c>
      <c r="H231" s="108">
        <v>100</v>
      </c>
      <c r="I231" s="109">
        <f>G231/H231</f>
        <v>3.3000000000000002E-2</v>
      </c>
      <c r="J231" s="110">
        <v>0.05</v>
      </c>
      <c r="K231" s="108" t="s">
        <v>14</v>
      </c>
      <c r="L231" s="109" t="s">
        <v>16</v>
      </c>
    </row>
    <row r="232" spans="1:12">
      <c r="A232" s="138">
        <v>2598</v>
      </c>
      <c r="B232" s="169" t="s">
        <v>107</v>
      </c>
      <c r="C232" s="170"/>
      <c r="D232" s="110">
        <v>75</v>
      </c>
      <c r="E232" s="108">
        <v>1000</v>
      </c>
      <c r="F232" s="109">
        <f>D232/E232</f>
        <v>7.4999999999999997E-2</v>
      </c>
      <c r="G232" s="110">
        <v>5.6</v>
      </c>
      <c r="H232" s="108">
        <v>50</v>
      </c>
      <c r="I232" s="109">
        <f>G232/H232</f>
        <v>0.11199999999999999</v>
      </c>
      <c r="J232" s="110">
        <v>1</v>
      </c>
      <c r="K232" s="108" t="s">
        <v>28</v>
      </c>
      <c r="L232" s="109" t="s">
        <v>16</v>
      </c>
    </row>
    <row r="233" spans="1:12">
      <c r="A233" s="138">
        <v>2599</v>
      </c>
      <c r="B233" s="169" t="s">
        <v>108</v>
      </c>
      <c r="C233" s="170"/>
      <c r="D233" s="110">
        <v>100</v>
      </c>
      <c r="E233" s="108">
        <v>1000</v>
      </c>
      <c r="F233" s="109">
        <f t="shared" si="17"/>
        <v>0.1</v>
      </c>
      <c r="G233" s="110">
        <v>120</v>
      </c>
      <c r="H233" s="108">
        <v>100</v>
      </c>
      <c r="I233" s="109">
        <f>G233/H233</f>
        <v>1.2</v>
      </c>
      <c r="J233" s="110">
        <v>0.5</v>
      </c>
      <c r="K233" s="108" t="s">
        <v>18</v>
      </c>
      <c r="L233" s="109" t="s">
        <v>16</v>
      </c>
    </row>
    <row r="234" spans="1:12">
      <c r="A234" s="138">
        <v>2600</v>
      </c>
      <c r="B234" s="169" t="s">
        <v>109</v>
      </c>
      <c r="C234" s="170"/>
      <c r="D234" s="110">
        <v>120</v>
      </c>
      <c r="E234" s="108">
        <v>1000</v>
      </c>
      <c r="F234" s="109">
        <f t="shared" si="17"/>
        <v>0.12</v>
      </c>
      <c r="G234" s="110">
        <v>120</v>
      </c>
      <c r="H234" s="108">
        <v>100</v>
      </c>
      <c r="I234" s="109">
        <f>G234/H234</f>
        <v>1.2</v>
      </c>
      <c r="J234" s="110">
        <v>1</v>
      </c>
      <c r="K234" s="108" t="s">
        <v>28</v>
      </c>
      <c r="L234" s="109" t="s">
        <v>16</v>
      </c>
    </row>
    <row r="235" spans="1:12">
      <c r="A235" s="138">
        <v>2601</v>
      </c>
      <c r="B235" s="169" t="s">
        <v>110</v>
      </c>
      <c r="C235" s="170"/>
      <c r="D235" s="110">
        <v>120</v>
      </c>
      <c r="E235" s="108">
        <v>1000</v>
      </c>
      <c r="F235" s="109">
        <f t="shared" si="17"/>
        <v>0.12</v>
      </c>
      <c r="G235" s="110">
        <v>120</v>
      </c>
      <c r="H235" s="108">
        <v>100</v>
      </c>
      <c r="I235" s="109">
        <f>G235/H235</f>
        <v>1.2</v>
      </c>
      <c r="J235" s="110">
        <v>0.5</v>
      </c>
      <c r="K235" s="108" t="s">
        <v>18</v>
      </c>
      <c r="L235" s="109" t="s">
        <v>16</v>
      </c>
    </row>
    <row r="236" spans="1:12">
      <c r="A236" s="138">
        <v>2602</v>
      </c>
      <c r="B236" s="169" t="s">
        <v>111</v>
      </c>
      <c r="C236" s="170"/>
      <c r="D236" s="110">
        <v>38</v>
      </c>
      <c r="E236" s="108">
        <v>1000</v>
      </c>
      <c r="F236" s="109">
        <f t="shared" si="17"/>
        <v>3.7999999999999999E-2</v>
      </c>
      <c r="G236" s="110"/>
      <c r="H236" s="108"/>
      <c r="I236" s="109">
        <f>F236</f>
        <v>3.7999999999999999E-2</v>
      </c>
      <c r="J236" s="110">
        <v>1</v>
      </c>
      <c r="K236" s="108" t="s">
        <v>28</v>
      </c>
      <c r="L236" s="109" t="s">
        <v>16</v>
      </c>
    </row>
    <row r="237" spans="1:12">
      <c r="A237" s="138">
        <v>2603</v>
      </c>
      <c r="B237" s="169" t="s">
        <v>314</v>
      </c>
      <c r="C237" s="170"/>
      <c r="D237" s="110">
        <v>100</v>
      </c>
      <c r="E237" s="108">
        <v>5000</v>
      </c>
      <c r="F237" s="109">
        <f t="shared" si="17"/>
        <v>0.02</v>
      </c>
      <c r="G237" s="110"/>
      <c r="H237" s="108"/>
      <c r="I237" s="109">
        <f>F237</f>
        <v>0.02</v>
      </c>
      <c r="J237" s="110">
        <v>1</v>
      </c>
      <c r="K237" s="108" t="s">
        <v>28</v>
      </c>
      <c r="L237" s="109" t="s">
        <v>15</v>
      </c>
    </row>
    <row r="238" spans="1:12">
      <c r="A238" s="138">
        <v>2604</v>
      </c>
      <c r="B238" s="169" t="s">
        <v>112</v>
      </c>
      <c r="C238" s="170"/>
      <c r="D238" s="110">
        <v>13</v>
      </c>
      <c r="E238" s="108">
        <v>5000</v>
      </c>
      <c r="F238" s="109">
        <f t="shared" si="17"/>
        <v>2.5999999999999999E-3</v>
      </c>
      <c r="G238" s="110"/>
      <c r="H238" s="108"/>
      <c r="I238" s="109">
        <f>F238</f>
        <v>2.5999999999999999E-3</v>
      </c>
      <c r="J238" s="110">
        <v>1</v>
      </c>
      <c r="K238" s="108" t="s">
        <v>16</v>
      </c>
      <c r="L238" s="109" t="s">
        <v>16</v>
      </c>
    </row>
    <row r="239" spans="1:12">
      <c r="A239" s="138">
        <v>2605</v>
      </c>
      <c r="B239" s="169" t="s">
        <v>113</v>
      </c>
      <c r="C239" s="170"/>
      <c r="D239" s="110">
        <v>40.700000000000003</v>
      </c>
      <c r="E239" s="108">
        <v>1000</v>
      </c>
      <c r="F239" s="109">
        <f t="shared" si="17"/>
        <v>4.07E-2</v>
      </c>
      <c r="G239" s="110"/>
      <c r="H239" s="108"/>
      <c r="I239" s="109">
        <f>F239</f>
        <v>4.07E-2</v>
      </c>
      <c r="J239" s="110">
        <v>0.05</v>
      </c>
      <c r="K239" s="108" t="s">
        <v>14</v>
      </c>
      <c r="L239" s="109" t="s">
        <v>16</v>
      </c>
    </row>
    <row r="240" spans="1:12">
      <c r="A240" s="138">
        <v>2606</v>
      </c>
      <c r="B240" s="169" t="s">
        <v>114</v>
      </c>
      <c r="C240" s="170"/>
      <c r="D240" s="110">
        <v>528</v>
      </c>
      <c r="E240" s="108">
        <v>1000</v>
      </c>
      <c r="F240" s="109">
        <f t="shared" si="17"/>
        <v>0.52800000000000002</v>
      </c>
      <c r="G240" s="110"/>
      <c r="H240" s="108"/>
      <c r="I240" s="109">
        <f>F240</f>
        <v>0.52800000000000002</v>
      </c>
      <c r="J240" s="110">
        <v>0.05</v>
      </c>
      <c r="K240" s="108" t="s">
        <v>14</v>
      </c>
      <c r="L240" s="109" t="s">
        <v>15</v>
      </c>
    </row>
    <row r="241" spans="1:12">
      <c r="A241" s="138">
        <v>2607</v>
      </c>
      <c r="B241" s="169" t="s">
        <v>315</v>
      </c>
      <c r="C241" s="170"/>
      <c r="D241" s="110">
        <v>39</v>
      </c>
      <c r="E241" s="108">
        <v>1000</v>
      </c>
      <c r="F241" s="109">
        <f t="shared" si="17"/>
        <v>3.9E-2</v>
      </c>
      <c r="G241" s="110">
        <v>4.3</v>
      </c>
      <c r="H241" s="108">
        <v>100</v>
      </c>
      <c r="I241" s="109">
        <f>+G241/H241</f>
        <v>4.2999999999999997E-2</v>
      </c>
      <c r="J241" s="110">
        <v>0.5</v>
      </c>
      <c r="K241" s="108" t="s">
        <v>18</v>
      </c>
      <c r="L241" s="109" t="s">
        <v>16</v>
      </c>
    </row>
    <row r="242" spans="1:12">
      <c r="A242" s="138">
        <v>2608</v>
      </c>
      <c r="B242" s="169" t="s">
        <v>316</v>
      </c>
      <c r="C242" s="170"/>
      <c r="D242" s="110">
        <v>100</v>
      </c>
      <c r="E242" s="108">
        <v>1000</v>
      </c>
      <c r="F242" s="109">
        <f t="shared" si="17"/>
        <v>0.1</v>
      </c>
      <c r="G242" s="110">
        <v>100</v>
      </c>
      <c r="H242" s="108">
        <v>10</v>
      </c>
      <c r="I242" s="109">
        <f>+G242/H242</f>
        <v>10</v>
      </c>
      <c r="J242" s="110">
        <v>0.05</v>
      </c>
      <c r="K242" s="108" t="s">
        <v>14</v>
      </c>
      <c r="L242" s="109" t="s">
        <v>17</v>
      </c>
    </row>
    <row r="243" spans="1:12">
      <c r="A243" s="138">
        <v>2609</v>
      </c>
      <c r="B243" s="169" t="s">
        <v>317</v>
      </c>
      <c r="C243" s="170"/>
      <c r="D243" s="110">
        <v>100</v>
      </c>
      <c r="E243" s="108">
        <v>1000</v>
      </c>
      <c r="F243" s="109">
        <f t="shared" si="17"/>
        <v>0.1</v>
      </c>
      <c r="G243" s="110">
        <v>100</v>
      </c>
      <c r="H243" s="108">
        <v>50</v>
      </c>
      <c r="I243" s="109">
        <f>G243/H243</f>
        <v>2</v>
      </c>
      <c r="J243" s="110">
        <v>1</v>
      </c>
      <c r="K243" s="108" t="s">
        <v>28</v>
      </c>
      <c r="L243" s="109" t="s">
        <v>16</v>
      </c>
    </row>
    <row r="244" spans="1:12">
      <c r="A244" s="138">
        <v>2610</v>
      </c>
      <c r="B244" s="169" t="s">
        <v>318</v>
      </c>
      <c r="C244" s="170"/>
      <c r="D244" s="110">
        <v>100</v>
      </c>
      <c r="E244" s="108">
        <v>1000</v>
      </c>
      <c r="F244" s="109">
        <f t="shared" si="17"/>
        <v>0.1</v>
      </c>
      <c r="G244" s="110"/>
      <c r="H244" s="108"/>
      <c r="I244" s="109">
        <v>0.1</v>
      </c>
      <c r="J244" s="110">
        <v>0.05</v>
      </c>
      <c r="K244" s="108" t="s">
        <v>14</v>
      </c>
      <c r="L244" s="109" t="s">
        <v>16</v>
      </c>
    </row>
    <row r="245" spans="1:12">
      <c r="A245" s="138">
        <v>2611</v>
      </c>
      <c r="B245" s="169" t="s">
        <v>319</v>
      </c>
      <c r="C245" s="170"/>
      <c r="D245" s="110">
        <v>100</v>
      </c>
      <c r="E245" s="108">
        <v>1000</v>
      </c>
      <c r="F245" s="109">
        <f t="shared" si="17"/>
        <v>0.1</v>
      </c>
      <c r="G245" s="110"/>
      <c r="H245" s="108"/>
      <c r="I245" s="109">
        <v>0.1</v>
      </c>
      <c r="J245" s="110">
        <v>1</v>
      </c>
      <c r="K245" s="108" t="s">
        <v>28</v>
      </c>
      <c r="L245" s="109" t="s">
        <v>16</v>
      </c>
    </row>
    <row r="246" spans="1:12">
      <c r="A246" s="138">
        <v>2612</v>
      </c>
      <c r="B246" s="169" t="s">
        <v>320</v>
      </c>
      <c r="C246" s="170"/>
      <c r="D246" s="110">
        <v>100</v>
      </c>
      <c r="E246" s="108">
        <v>1000</v>
      </c>
      <c r="F246" s="109">
        <f t="shared" si="17"/>
        <v>0.1</v>
      </c>
      <c r="G246" s="110"/>
      <c r="H246" s="108"/>
      <c r="I246" s="109">
        <v>0.1</v>
      </c>
      <c r="J246" s="110">
        <v>1</v>
      </c>
      <c r="K246" s="108" t="s">
        <v>28</v>
      </c>
      <c r="L246" s="109" t="s">
        <v>16</v>
      </c>
    </row>
    <row r="247" spans="1:12">
      <c r="A247" s="153">
        <v>2613</v>
      </c>
      <c r="B247" s="169" t="s">
        <v>321</v>
      </c>
      <c r="C247" s="170"/>
      <c r="D247" s="154">
        <v>100</v>
      </c>
      <c r="E247" s="155">
        <v>1000</v>
      </c>
      <c r="F247" s="156">
        <f t="shared" si="17"/>
        <v>0.1</v>
      </c>
      <c r="G247" s="154"/>
      <c r="H247" s="155"/>
      <c r="I247" s="156">
        <v>0.1</v>
      </c>
      <c r="J247" s="154">
        <v>1</v>
      </c>
      <c r="K247" s="155" t="s">
        <v>28</v>
      </c>
      <c r="L247" s="156" t="s">
        <v>16</v>
      </c>
    </row>
    <row r="248" spans="1:12">
      <c r="A248" s="138">
        <v>2614</v>
      </c>
      <c r="B248" s="169" t="s">
        <v>322</v>
      </c>
      <c r="C248" s="170"/>
      <c r="D248" s="110">
        <v>100</v>
      </c>
      <c r="E248" s="108">
        <v>1000</v>
      </c>
      <c r="F248" s="109">
        <f t="shared" si="17"/>
        <v>0.1</v>
      </c>
      <c r="G248" s="110"/>
      <c r="H248" s="108"/>
      <c r="I248" s="109">
        <v>0.1</v>
      </c>
      <c r="J248" s="110">
        <v>1</v>
      </c>
      <c r="K248" s="108" t="s">
        <v>28</v>
      </c>
      <c r="L248" s="109" t="s">
        <v>16</v>
      </c>
    </row>
    <row r="249" spans="1:12" ht="13.5" thickBot="1">
      <c r="A249" s="139">
        <v>2615</v>
      </c>
      <c r="B249" s="167" t="s">
        <v>323</v>
      </c>
      <c r="C249" s="168"/>
      <c r="D249" s="115">
        <v>0.59</v>
      </c>
      <c r="E249" s="113">
        <v>5000</v>
      </c>
      <c r="F249" s="114">
        <f>D249/E249</f>
        <v>1.18E-4</v>
      </c>
      <c r="G249" s="115"/>
      <c r="H249" s="113"/>
      <c r="I249" s="114">
        <f>F249</f>
        <v>1.18E-4</v>
      </c>
      <c r="J249" s="115">
        <v>0.05</v>
      </c>
      <c r="K249" s="113" t="s">
        <v>14</v>
      </c>
      <c r="L249" s="114" t="s">
        <v>16</v>
      </c>
    </row>
    <row r="250" spans="1:12">
      <c r="B250" s="158"/>
      <c r="C250" s="158"/>
      <c r="D250" s="119"/>
      <c r="E250" s="119"/>
      <c r="F250" s="119"/>
      <c r="G250" s="119"/>
      <c r="H250" s="119"/>
      <c r="I250" s="119"/>
      <c r="J250" s="119"/>
      <c r="K250" s="119"/>
      <c r="L250" s="119"/>
    </row>
    <row r="251" spans="1:12">
      <c r="A251" s="157" t="s">
        <v>324</v>
      </c>
    </row>
    <row r="252" spans="1:12">
      <c r="A252" s="161" t="s">
        <v>120</v>
      </c>
      <c r="B252" s="162" t="s">
        <v>325</v>
      </c>
      <c r="C252" s="162"/>
    </row>
    <row r="253" spans="1:12">
      <c r="A253" s="163" t="s">
        <v>121</v>
      </c>
      <c r="B253" s="163" t="s">
        <v>326</v>
      </c>
      <c r="C253" s="163"/>
      <c r="L253" s="160"/>
    </row>
    <row r="254" spans="1:12">
      <c r="A254" s="163"/>
      <c r="B254" s="163" t="s">
        <v>327</v>
      </c>
      <c r="C254" s="163"/>
      <c r="D254" s="164"/>
      <c r="E254" s="165"/>
      <c r="F254" s="165"/>
      <c r="G254" s="165"/>
      <c r="H254" s="165"/>
      <c r="I254" s="165"/>
      <c r="J254" s="165"/>
      <c r="K254" s="165"/>
      <c r="L254" s="165"/>
    </row>
    <row r="255" spans="1:12">
      <c r="A255" s="161" t="s">
        <v>328</v>
      </c>
      <c r="B255" s="162" t="s">
        <v>329</v>
      </c>
      <c r="C255" s="162"/>
    </row>
    <row r="256" spans="1:12">
      <c r="A256" s="161" t="s">
        <v>330</v>
      </c>
      <c r="B256" s="162" t="s">
        <v>331</v>
      </c>
      <c r="C256" s="162"/>
    </row>
    <row r="257" spans="1:11" ht="15.75">
      <c r="A257" s="86" t="s">
        <v>332</v>
      </c>
    </row>
    <row r="258" spans="1:11">
      <c r="A258" s="157" t="s">
        <v>333</v>
      </c>
      <c r="B258" s="159" t="s">
        <v>122</v>
      </c>
    </row>
    <row r="259" spans="1:11">
      <c r="A259" s="157" t="s">
        <v>334</v>
      </c>
      <c r="B259" s="159" t="s">
        <v>123</v>
      </c>
    </row>
    <row r="260" spans="1:11">
      <c r="A260" s="157" t="s">
        <v>335</v>
      </c>
      <c r="B260" s="159" t="s">
        <v>124</v>
      </c>
      <c r="D260" s="58"/>
      <c r="E260" s="58"/>
      <c r="F260" s="58"/>
      <c r="H260" s="58"/>
      <c r="I260" s="58"/>
      <c r="J260" s="58"/>
      <c r="K260" s="58"/>
    </row>
    <row r="261" spans="1:11">
      <c r="A261" s="157" t="s">
        <v>336</v>
      </c>
      <c r="B261" s="159" t="s">
        <v>125</v>
      </c>
    </row>
    <row r="262" spans="1:11">
      <c r="A262" s="157" t="s">
        <v>337</v>
      </c>
      <c r="B262" s="159" t="s">
        <v>338</v>
      </c>
    </row>
    <row r="263" spans="1:11">
      <c r="A263" s="121" t="s">
        <v>339</v>
      </c>
      <c r="D263" s="166"/>
      <c r="E263" s="166"/>
    </row>
    <row r="264" spans="1:11">
      <c r="A264" s="157" t="s">
        <v>340</v>
      </c>
      <c r="B264" s="159" t="s">
        <v>126</v>
      </c>
      <c r="D264" s="166"/>
      <c r="E264" s="166"/>
    </row>
    <row r="265" spans="1:11">
      <c r="A265" s="157" t="s">
        <v>18</v>
      </c>
      <c r="B265" s="159" t="s">
        <v>341</v>
      </c>
      <c r="D265" s="58"/>
      <c r="E265" s="58"/>
    </row>
    <row r="266" spans="1:11">
      <c r="A266" s="157" t="s">
        <v>342</v>
      </c>
      <c r="B266" s="159" t="s">
        <v>127</v>
      </c>
      <c r="D266" s="166"/>
      <c r="E266" s="166"/>
    </row>
    <row r="267" spans="1:11">
      <c r="A267" s="157" t="s">
        <v>343</v>
      </c>
      <c r="B267" s="159" t="s">
        <v>128</v>
      </c>
      <c r="D267" s="166"/>
      <c r="E267" s="166"/>
    </row>
    <row r="268" spans="1:11">
      <c r="A268" s="157" t="s">
        <v>344</v>
      </c>
      <c r="B268" s="159" t="s">
        <v>129</v>
      </c>
      <c r="D268" s="160"/>
    </row>
    <row r="269" spans="1:11">
      <c r="A269" s="121" t="s">
        <v>345</v>
      </c>
    </row>
    <row r="270" spans="1:11">
      <c r="A270" s="157" t="s">
        <v>346</v>
      </c>
      <c r="B270" s="159" t="s">
        <v>130</v>
      </c>
    </row>
    <row r="271" spans="1:11">
      <c r="A271" s="157" t="s">
        <v>347</v>
      </c>
      <c r="B271" s="159" t="s">
        <v>131</v>
      </c>
    </row>
    <row r="272" spans="1:11">
      <c r="A272" s="157" t="s">
        <v>343</v>
      </c>
      <c r="B272" s="159" t="s">
        <v>128</v>
      </c>
    </row>
    <row r="273" spans="1:2">
      <c r="A273" s="157" t="s">
        <v>344</v>
      </c>
      <c r="B273" s="159" t="s">
        <v>129</v>
      </c>
    </row>
  </sheetData>
  <sheetProtection password="CC23" sheet="1" objects="1" scenarios="1"/>
  <mergeCells count="241">
    <mergeCell ref="D3:F3"/>
    <mergeCell ref="B4:C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4:C104"/>
    <mergeCell ref="B105:C105"/>
    <mergeCell ref="B106:C106"/>
    <mergeCell ref="B107:C107"/>
    <mergeCell ref="B108:C108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9:C249"/>
    <mergeCell ref="B243:C243"/>
    <mergeCell ref="B244:C244"/>
    <mergeCell ref="B245:C245"/>
    <mergeCell ref="B246:C246"/>
    <mergeCell ref="B247:C247"/>
    <mergeCell ref="B248:C248"/>
  </mergeCells>
  <hyperlinks>
    <hyperlink ref="B131" r:id="rId1"/>
    <hyperlink ref="B161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Powder formulations</vt:lpstr>
      <vt:lpstr>Points and WUR Powder</vt:lpstr>
      <vt:lpstr>Liquid formulations</vt:lpstr>
      <vt:lpstr>Points and WUR Liquid</vt:lpstr>
      <vt:lpstr>DID listen</vt:lpstr>
    </vt:vector>
  </TitlesOfParts>
  <Company>Dansk Standard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Dansk Standard</dc:creator>
  <cp:lastModifiedBy>Alessi</cp:lastModifiedBy>
  <cp:lastPrinted>2007-10-11T08:59:56Z</cp:lastPrinted>
  <dcterms:created xsi:type="dcterms:W3CDTF">2004-11-15T09:06:09Z</dcterms:created>
  <dcterms:modified xsi:type="dcterms:W3CDTF">2014-06-16T10:49:30Z</dcterms:modified>
</cp:coreProperties>
</file>